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ZARZADZANIE LwP" sheetId="1" r:id="rId1"/>
    <sheet name="ZARZADZANIE ZJiŚ" sheetId="2" r:id="rId2"/>
    <sheet name="ZARZADZANIE ZGTiH" sheetId="3" r:id="rId3"/>
  </sheets>
  <definedNames/>
  <calcPr fullCalcOnLoad="1"/>
</workbook>
</file>

<file path=xl/sharedStrings.xml><?xml version="1.0" encoding="utf-8"?>
<sst xmlns="http://schemas.openxmlformats.org/spreadsheetml/2006/main" count="741" uniqueCount="177">
  <si>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</si>
  <si>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</si>
  <si>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</si>
  <si>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</si>
  <si>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</si>
  <si>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</si>
  <si>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</si>
  <si>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</si>
  <si>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</si>
  <si>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</si>
  <si>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</si>
  <si>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</si>
  <si>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</si>
  <si>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</si>
  <si>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</si>
  <si>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</si>
  <si>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</si>
  <si>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</si>
  <si>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</si>
  <si>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</si>
  <si>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</si>
  <si>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</si>
  <si>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</si>
  <si>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</si>
  <si>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</si>
  <si>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</si>
  <si>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Nauka o polityce</t>
  </si>
  <si>
    <t>RAZEM</t>
  </si>
  <si>
    <t xml:space="preserve">Rok II </t>
  </si>
  <si>
    <t>Makroekonomia</t>
  </si>
  <si>
    <t>Statystyka opisowa</t>
  </si>
  <si>
    <t>Seminarium dyplomowe</t>
  </si>
  <si>
    <t>Praktyka zawodowa</t>
  </si>
  <si>
    <t>3 tygodnie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</si>
  <si>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</si>
  <si>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</si>
  <si>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</si>
  <si>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</si>
  <si>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</si>
  <si>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</si>
  <si>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</si>
  <si>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</si>
  <si>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</si>
  <si>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</si>
  <si>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</si>
  <si>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</si>
  <si>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Kierunek: ZARZĄDZANIE</t>
  </si>
  <si>
    <t>Zarządzanie jakością</t>
  </si>
  <si>
    <t>Podstawy zarządzania</t>
  </si>
  <si>
    <t>Podstawy jakości życia i zrównoważonego rozwoju</t>
  </si>
  <si>
    <t>Nauka o organizacji</t>
  </si>
  <si>
    <t>Zachowania organizacyjne</t>
  </si>
  <si>
    <t>Zarządzanie środowiskiem</t>
  </si>
  <si>
    <t>Finanse</t>
  </si>
  <si>
    <t>Procesy informacyjne w zarządzaniu</t>
  </si>
  <si>
    <t>Zarządzanie ryzykiem</t>
  </si>
  <si>
    <t>Zarządzanie innowacjami</t>
  </si>
  <si>
    <t>Specjalność: Logistyka w przedsiębiorstwie</t>
  </si>
  <si>
    <t>Strategie rozwoju organizacji</t>
  </si>
  <si>
    <t>Zarządzanie zasobami ludzkimi</t>
  </si>
  <si>
    <t>Zarządzanie międzynarodowe</t>
  </si>
  <si>
    <t>Zarządzanie wiedzą</t>
  </si>
  <si>
    <t>Wykład do wyboru*</t>
  </si>
  <si>
    <t>Podstawy marketingu</t>
  </si>
  <si>
    <t>Finanse przedsiębiorstwa</t>
  </si>
  <si>
    <t>Zarządzanie projektami</t>
  </si>
  <si>
    <t>Nowoczesne formy marketingu</t>
  </si>
  <si>
    <t>Zarządzanie małym przedsiębiorstwem</t>
  </si>
  <si>
    <t>Współdziałanie  gospodarcze przedsiębiorstw</t>
  </si>
  <si>
    <t>ECTS</t>
  </si>
  <si>
    <t xml:space="preserve">Punkty </t>
  </si>
  <si>
    <t xml:space="preserve">Ekonometria </t>
  </si>
  <si>
    <t>Zarządzanie przestrzenią</t>
  </si>
  <si>
    <t>Kształtowanie wizerunku przedsiębiorstwa</t>
  </si>
  <si>
    <t>Razem godziny w semestrze</t>
  </si>
  <si>
    <t>Analiza ekonomiczna</t>
  </si>
  <si>
    <t>Organizacja pracy</t>
  </si>
  <si>
    <t>Standardy kształcenia dla kierunku Zarządzanie</t>
  </si>
  <si>
    <t>Treści podstawowe</t>
  </si>
  <si>
    <t>Treści kierunkowe</t>
  </si>
  <si>
    <t>Treści zawierające wiedzę humanistyczną</t>
  </si>
  <si>
    <t>Razem</t>
  </si>
  <si>
    <t>Podstawy logistyki</t>
  </si>
  <si>
    <t>Przedmioty specjalnościowe</t>
  </si>
  <si>
    <t>w</t>
  </si>
  <si>
    <t>ćw.</t>
  </si>
  <si>
    <t>lab.</t>
  </si>
  <si>
    <t>Logistyka w przedsiębiorstwie</t>
  </si>
  <si>
    <t>Specjalność: Zarządzanie Jakością i Środowiskiem</t>
  </si>
  <si>
    <t>Zarządzanie Jakością i Środowiskiem</t>
  </si>
  <si>
    <t>Specjalność: Zarządzanie Gospodarką Turystyczną i Hotelarstwem</t>
  </si>
  <si>
    <t>Zarządzanie Gospodarką Turystyczną i Hotelarstwem</t>
  </si>
  <si>
    <t>Studia stacjonarne I stopnia</t>
  </si>
  <si>
    <t>Język obcy II</t>
  </si>
  <si>
    <t>Wychowanie fizyczne</t>
  </si>
  <si>
    <t>Ekonomika handlu i usług</t>
  </si>
  <si>
    <t>Kanon krajoznawczy</t>
  </si>
  <si>
    <t>Elementy teorii konsumpcji</t>
  </si>
  <si>
    <t>Zagospodarowanie turystyczne kraju</t>
  </si>
  <si>
    <t>Hotelarstwo</t>
  </si>
  <si>
    <t>Ekonomika turystyki</t>
  </si>
  <si>
    <t>Zarządzanie łańcuchem dostaw</t>
  </si>
  <si>
    <t>Analiza strategiczna sektorów</t>
  </si>
  <si>
    <t>Ekonomika i polityka transportu</t>
  </si>
  <si>
    <t>Restrukturyzacja przedsiębiorstw</t>
  </si>
  <si>
    <t>Logistyka zaopatrzenia</t>
  </si>
  <si>
    <t>Logistyka dystrybucji</t>
  </si>
  <si>
    <t>Ekonomika i polityka przemysłowa</t>
  </si>
  <si>
    <t>Systemy zarządzania jakością i środowiskiem</t>
  </si>
  <si>
    <t>Prośrodowiskowe zarządzanie organizacją</t>
  </si>
  <si>
    <t>Ekonomia środowiska</t>
  </si>
  <si>
    <t>Międzynarodowe sieci hotelowe</t>
  </si>
  <si>
    <t>Badanie rynku turystycznego</t>
  </si>
  <si>
    <t>Elementy teorii gastronomii</t>
  </si>
  <si>
    <t>Prawno-finansowe aspekty turystyki</t>
  </si>
  <si>
    <t>Marketing usług</t>
  </si>
  <si>
    <t>Zarządzanie jakością w turystyce</t>
  </si>
  <si>
    <t>Systemy informacji rynkowej w turystyce</t>
  </si>
  <si>
    <t>Funkcjonowanie uzdrowisk</t>
  </si>
  <si>
    <t>Ochrona praw konsumenta</t>
  </si>
  <si>
    <t>Koszty i efektywność systemów logistycznych</t>
  </si>
  <si>
    <t>Zarządzanie projektami logistycznymi</t>
  </si>
  <si>
    <t>Informatyka w logistyce przedsiębiorstw</t>
  </si>
  <si>
    <t>Firma symulacyjna</t>
  </si>
  <si>
    <t>Logistyka miejska</t>
  </si>
  <si>
    <t>Strategie logistyczne</t>
  </si>
  <si>
    <t>Finanse i rachunkowość środowiska</t>
  </si>
  <si>
    <t>Rachunek sozoekonomiczny</t>
  </si>
  <si>
    <t>Audity jakości i środowiska</t>
  </si>
  <si>
    <t>Kształtowanie ładu przestrzennego</t>
  </si>
  <si>
    <t>Zarządzanie zrównoważonym rozwojem</t>
  </si>
  <si>
    <t>Marketing ekologiczny i modele konsumpcji</t>
  </si>
  <si>
    <t>Analiza wskaźnikowa i benchmarking</t>
  </si>
  <si>
    <t>JO</t>
  </si>
  <si>
    <t>WF</t>
  </si>
  <si>
    <t>min.godz. min. ECTS</t>
  </si>
  <si>
    <t>Zarządzanie produkcją</t>
  </si>
  <si>
    <t>min.godz.</t>
  </si>
  <si>
    <t>min. ECTS</t>
  </si>
  <si>
    <t>Nauka o przedsiębiorstwie turystycznym</t>
  </si>
  <si>
    <t>Specjalność: –</t>
  </si>
  <si>
    <t>1, 2</t>
  </si>
  <si>
    <t>3, 4</t>
  </si>
  <si>
    <t>5, 6</t>
  </si>
  <si>
    <t>Sem."3"</t>
  </si>
  <si>
    <t>Sem."4"</t>
  </si>
  <si>
    <t>Sem."5"</t>
  </si>
  <si>
    <t>Sem."6"</t>
  </si>
  <si>
    <t>Inżynieria środowiskowa</t>
  </si>
  <si>
    <t>* student wybiera jeden wykład w ramach specjalności</t>
  </si>
  <si>
    <t>"3"</t>
  </si>
  <si>
    <t>"4"</t>
  </si>
  <si>
    <t>"5"</t>
  </si>
  <si>
    <t>"6"</t>
  </si>
  <si>
    <t>"1"</t>
  </si>
  <si>
    <t>"2"</t>
  </si>
  <si>
    <t>IV sem - 5 ECTS</t>
  </si>
  <si>
    <t>VI sem - 10 ECTS</t>
  </si>
  <si>
    <t>Informatyka w zarządzaniu</t>
  </si>
  <si>
    <t>* student wybiera jeden wykład z listy</t>
  </si>
  <si>
    <t>II sem - 2 ECTS</t>
  </si>
  <si>
    <t>II sem - 1 ECTS</t>
  </si>
  <si>
    <t xml:space="preserve"> IV sem - 3 ECTS</t>
  </si>
  <si>
    <t xml:space="preserve"> IV sem - 1 ECTS</t>
  </si>
  <si>
    <t xml:space="preserve"> </t>
  </si>
  <si>
    <t>PK</t>
  </si>
  <si>
    <t>PS</t>
  </si>
  <si>
    <t>PK – przedmioty realizowane dla kierunku</t>
  </si>
  <si>
    <t>Plan studiów na rok akad. 2011/2012</t>
  </si>
  <si>
    <t>Godz.</t>
  </si>
  <si>
    <t>Do wyboru (co najmniej 30%)</t>
  </si>
  <si>
    <t>PS – przedmioty realizowane dla specjalności</t>
  </si>
  <si>
    <t>Przyrodnicze, prawne i etyczne podstawy ochrony środowiska</t>
  </si>
  <si>
    <t>Metody doskonalenia systemów zarządzania</t>
  </si>
  <si>
    <t>tylko w roku ak. 2011/2012</t>
  </si>
  <si>
    <t>Metody statystyczne w doskonaleniu procesów</t>
  </si>
  <si>
    <t>Załącznik do Uchwały Rady Wydziału nr 347/2011 z dnia 29.04.2011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</si>
</sst>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0" customFormat="1" ht="15.75">
      <c r="A1" s="80" t="s">
        <v>176</v>
      </c>
    </row>
    <row r="3" spans="2:11" ht="12.75">
      <c r="B3" s="16" t="s">
        <v>168</v>
      </c>
      <c r="D3" s="16"/>
      <c r="E3" s="21" t="s">
        <v>40</v>
      </c>
      <c r="F3" s="21" t="s">
        <v>0</v>
      </c>
      <c r="G3" s="21"/>
      <c r="H3" s="16"/>
      <c r="I3" s="16"/>
      <c r="J3" s="16"/>
      <c r="K3" s="16"/>
    </row>
    <row r="4" spans="2:11" ht="12.75">
      <c r="B4" t="s">
        <v>1</v>
      </c>
      <c r="D4" s="16"/>
      <c r="E4" s="62">
        <f>G4/G7</f>
        <v>0.3989547038327526</v>
      </c>
      <c r="F4" s="21" t="s">
        <v>42</v>
      </c>
      <c r="G4" s="21">
        <f>H25+K25</f>
        <v>229</v>
      </c>
      <c r="H4" s="16"/>
      <c r="I4" s="16"/>
      <c r="J4" s="16"/>
      <c r="K4" s="16"/>
    </row>
    <row r="5" spans="2:11" ht="12.75">
      <c r="B5" t="s">
        <v>92</v>
      </c>
      <c r="D5" s="16"/>
      <c r="E5" s="62">
        <f>G5/G7</f>
        <v>0.5487804878048781</v>
      </c>
      <c r="F5" s="21" t="s">
        <v>43</v>
      </c>
      <c r="G5" s="21">
        <f>I25+L25</f>
        <v>315</v>
      </c>
      <c r="H5" s="16"/>
      <c r="I5" s="16"/>
      <c r="J5" s="16"/>
      <c r="K5" s="16"/>
    </row>
    <row r="6" spans="2:11" ht="12.75">
      <c r="B6" t="s">
        <v>2</v>
      </c>
      <c r="D6" s="16"/>
      <c r="E6" s="62">
        <f>G6/G7</f>
        <v>0.05226480836236934</v>
      </c>
      <c r="F6" s="21" t="s">
        <v>44</v>
      </c>
      <c r="G6" s="21">
        <f>J25+M25</f>
        <v>30</v>
      </c>
      <c r="H6" s="16"/>
      <c r="I6" s="16"/>
      <c r="J6" s="16"/>
      <c r="K6" s="16"/>
    </row>
    <row r="7" spans="2:11" ht="12.75">
      <c r="B7" t="s">
        <v>46</v>
      </c>
      <c r="D7" s="16"/>
      <c r="E7" s="62">
        <f>SUM(E4:E6)</f>
        <v>1</v>
      </c>
      <c r="F7" s="21" t="s">
        <v>3</v>
      </c>
      <c r="G7" s="21">
        <f>SUM(G4:G6)</f>
        <v>574</v>
      </c>
      <c r="H7" s="16"/>
      <c r="I7" s="16"/>
      <c r="J7" s="16"/>
      <c r="K7" s="16"/>
    </row>
    <row r="8" spans="2:11" ht="12.75">
      <c r="B8" t="s">
        <v>140</v>
      </c>
      <c r="D8" s="16"/>
      <c r="E8" s="16"/>
      <c r="F8" s="16"/>
      <c r="G8" s="16"/>
      <c r="H8" s="16"/>
      <c r="I8" s="16"/>
      <c r="J8" s="16"/>
      <c r="K8" s="16"/>
    </row>
    <row r="9" spans="1:14" ht="12.75" customHeight="1">
      <c r="A9" s="100" t="s">
        <v>35</v>
      </c>
      <c r="B9" s="100" t="s">
        <v>4</v>
      </c>
      <c r="C9" s="102" t="s">
        <v>5</v>
      </c>
      <c r="D9" s="102"/>
      <c r="E9" s="102"/>
      <c r="F9" s="72" t="s">
        <v>6</v>
      </c>
      <c r="G9" s="102" t="s">
        <v>7</v>
      </c>
      <c r="H9" s="100"/>
      <c r="I9" s="100"/>
      <c r="J9" s="100"/>
      <c r="K9" s="100"/>
      <c r="L9" s="100"/>
      <c r="M9" s="100"/>
      <c r="N9" s="94" t="s">
        <v>8</v>
      </c>
    </row>
    <row r="10" spans="1:14" s="1" customFormat="1" ht="12.75">
      <c r="A10" s="100"/>
      <c r="B10" s="101"/>
      <c r="C10" s="73" t="s">
        <v>9</v>
      </c>
      <c r="D10" s="73" t="s">
        <v>10</v>
      </c>
      <c r="E10" s="74" t="s">
        <v>11</v>
      </c>
      <c r="F10" s="97" t="s">
        <v>69</v>
      </c>
      <c r="G10" s="74" t="s">
        <v>3</v>
      </c>
      <c r="H10" s="98" t="s">
        <v>12</v>
      </c>
      <c r="I10" s="99"/>
      <c r="J10" s="97"/>
      <c r="K10" s="98" t="s">
        <v>13</v>
      </c>
      <c r="L10" s="99"/>
      <c r="M10" s="97"/>
      <c r="N10" s="95"/>
    </row>
    <row r="11" spans="1:14" s="1" customFormat="1" ht="12.75">
      <c r="A11" s="100"/>
      <c r="B11" s="101"/>
      <c r="C11" s="76"/>
      <c r="D11" s="76" t="s">
        <v>14</v>
      </c>
      <c r="E11" s="77" t="s">
        <v>15</v>
      </c>
      <c r="F11" s="97"/>
      <c r="G11" s="77" t="s">
        <v>16</v>
      </c>
      <c r="H11" s="75" t="s">
        <v>17</v>
      </c>
      <c r="I11" s="78" t="s">
        <v>18</v>
      </c>
      <c r="J11" s="78" t="s">
        <v>19</v>
      </c>
      <c r="K11" s="78" t="s">
        <v>17</v>
      </c>
      <c r="L11" s="78" t="s">
        <v>18</v>
      </c>
      <c r="M11" s="78" t="s">
        <v>19</v>
      </c>
      <c r="N11" s="96"/>
    </row>
    <row r="12" spans="1:14" s="33" customFormat="1" ht="12.75">
      <c r="A12" s="30">
        <v>1</v>
      </c>
      <c r="B12" s="30" t="s">
        <v>21</v>
      </c>
      <c r="C12" s="31">
        <v>1</v>
      </c>
      <c r="D12" s="31">
        <v>1</v>
      </c>
      <c r="E12" s="31"/>
      <c r="F12" s="32">
        <v>9</v>
      </c>
      <c r="G12" s="31">
        <v>45</v>
      </c>
      <c r="H12" s="32">
        <v>15</v>
      </c>
      <c r="I12" s="32">
        <v>30</v>
      </c>
      <c r="J12" s="32">
        <v>0</v>
      </c>
      <c r="K12" s="32">
        <v>0</v>
      </c>
      <c r="L12" s="32">
        <v>0</v>
      </c>
      <c r="M12" s="32">
        <v>0</v>
      </c>
      <c r="N12" s="30"/>
    </row>
    <row r="13" spans="1:14" s="33" customFormat="1" ht="12.75">
      <c r="A13" s="30">
        <v>2</v>
      </c>
      <c r="B13" s="30" t="s">
        <v>22</v>
      </c>
      <c r="C13" s="32">
        <v>1</v>
      </c>
      <c r="D13" s="31">
        <v>1</v>
      </c>
      <c r="E13" s="32"/>
      <c r="F13" s="32">
        <v>9</v>
      </c>
      <c r="G13" s="32">
        <v>45</v>
      </c>
      <c r="H13" s="32">
        <v>15</v>
      </c>
      <c r="I13" s="32">
        <v>30</v>
      </c>
      <c r="J13" s="32">
        <v>0</v>
      </c>
      <c r="K13" s="32">
        <v>0</v>
      </c>
      <c r="L13" s="32">
        <v>0</v>
      </c>
      <c r="M13" s="32">
        <v>0</v>
      </c>
      <c r="N13" s="30"/>
    </row>
    <row r="14" spans="1:14" s="33" customFormat="1" ht="12.75">
      <c r="A14" s="30">
        <v>3</v>
      </c>
      <c r="B14" s="30" t="s">
        <v>25</v>
      </c>
      <c r="C14" s="32"/>
      <c r="D14" s="31">
        <v>2</v>
      </c>
      <c r="E14" s="32"/>
      <c r="F14" s="32">
        <v>6</v>
      </c>
      <c r="G14" s="32">
        <v>34</v>
      </c>
      <c r="H14" s="32">
        <v>0</v>
      </c>
      <c r="I14" s="32">
        <v>0</v>
      </c>
      <c r="J14" s="32">
        <v>0</v>
      </c>
      <c r="K14" s="32">
        <v>34</v>
      </c>
      <c r="L14" s="32">
        <v>0</v>
      </c>
      <c r="M14" s="32">
        <v>0</v>
      </c>
      <c r="N14" s="30"/>
    </row>
    <row r="15" spans="1:14" s="33" customFormat="1" ht="12.75">
      <c r="A15" s="30">
        <v>4</v>
      </c>
      <c r="B15" s="30" t="s">
        <v>48</v>
      </c>
      <c r="C15" s="32">
        <v>1</v>
      </c>
      <c r="D15" s="31">
        <v>1</v>
      </c>
      <c r="E15" s="32"/>
      <c r="F15" s="32">
        <v>9</v>
      </c>
      <c r="G15" s="32">
        <v>60</v>
      </c>
      <c r="H15" s="32">
        <v>30</v>
      </c>
      <c r="I15" s="32">
        <v>30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33" customFormat="1" ht="12.75">
      <c r="A16" s="22">
        <v>5</v>
      </c>
      <c r="B16" s="22" t="s">
        <v>47</v>
      </c>
      <c r="C16" s="23">
        <v>2</v>
      </c>
      <c r="D16" s="23">
        <v>2</v>
      </c>
      <c r="E16" s="23"/>
      <c r="F16" s="23">
        <v>5</v>
      </c>
      <c r="G16" s="23">
        <v>30</v>
      </c>
      <c r="H16" s="23">
        <v>0</v>
      </c>
      <c r="I16" s="23">
        <v>0</v>
      </c>
      <c r="J16" s="23">
        <v>0</v>
      </c>
      <c r="K16" s="23">
        <v>15</v>
      </c>
      <c r="L16" s="23">
        <v>15</v>
      </c>
      <c r="M16" s="23">
        <v>0</v>
      </c>
      <c r="N16" s="22"/>
    </row>
    <row r="17" spans="1:14" s="33" customFormat="1" ht="12.75">
      <c r="A17" s="34">
        <v>6</v>
      </c>
      <c r="B17" s="34" t="s">
        <v>24</v>
      </c>
      <c r="C17" s="35"/>
      <c r="D17" s="36">
        <v>1</v>
      </c>
      <c r="E17" s="35"/>
      <c r="F17" s="35">
        <v>3</v>
      </c>
      <c r="G17" s="35">
        <v>30</v>
      </c>
      <c r="H17" s="35">
        <v>30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4"/>
    </row>
    <row r="18" spans="1:14" s="33" customFormat="1" ht="12.75">
      <c r="A18" s="34">
        <v>7</v>
      </c>
      <c r="B18" s="34" t="s">
        <v>26</v>
      </c>
      <c r="C18" s="35">
        <v>2</v>
      </c>
      <c r="D18" s="36"/>
      <c r="E18" s="35"/>
      <c r="F18" s="35">
        <v>3</v>
      </c>
      <c r="G18" s="35">
        <v>30</v>
      </c>
      <c r="H18" s="35">
        <v>0</v>
      </c>
      <c r="I18" s="35">
        <v>0</v>
      </c>
      <c r="J18" s="35">
        <v>0</v>
      </c>
      <c r="K18" s="35">
        <v>30</v>
      </c>
      <c r="L18" s="35">
        <v>0</v>
      </c>
      <c r="M18" s="35">
        <v>0</v>
      </c>
      <c r="N18" s="34"/>
    </row>
    <row r="19" spans="1:14" s="33" customFormat="1" ht="12.75">
      <c r="A19" s="34">
        <v>8</v>
      </c>
      <c r="B19" s="34" t="s">
        <v>23</v>
      </c>
      <c r="C19" s="35"/>
      <c r="D19" s="35">
        <v>1</v>
      </c>
      <c r="E19" s="35"/>
      <c r="F19" s="35">
        <v>2</v>
      </c>
      <c r="G19" s="35">
        <v>30</v>
      </c>
      <c r="H19" s="38">
        <v>0</v>
      </c>
      <c r="I19" s="38">
        <v>0</v>
      </c>
      <c r="J19" s="38">
        <v>30</v>
      </c>
      <c r="K19" s="38">
        <v>0</v>
      </c>
      <c r="L19" s="38">
        <v>0</v>
      </c>
      <c r="M19" s="38">
        <v>0</v>
      </c>
      <c r="N19" s="34"/>
    </row>
    <row r="20" spans="1:14" s="33" customFormat="1" ht="12.75">
      <c r="A20" s="48">
        <v>9</v>
      </c>
      <c r="B20" s="49" t="s">
        <v>20</v>
      </c>
      <c r="C20" s="50"/>
      <c r="D20" s="50" t="s">
        <v>141</v>
      </c>
      <c r="E20" s="50"/>
      <c r="F20" s="51">
        <v>2</v>
      </c>
      <c r="G20" s="50">
        <v>60</v>
      </c>
      <c r="H20" s="51">
        <v>0</v>
      </c>
      <c r="I20" s="51">
        <v>30</v>
      </c>
      <c r="J20" s="51">
        <v>0</v>
      </c>
      <c r="K20" s="51">
        <v>0</v>
      </c>
      <c r="L20" s="51">
        <v>30</v>
      </c>
      <c r="M20" s="51">
        <v>0</v>
      </c>
      <c r="N20" s="48" t="s">
        <v>160</v>
      </c>
    </row>
    <row r="21" spans="1:14" s="33" customFormat="1" ht="12.75">
      <c r="A21" s="48">
        <v>10</v>
      </c>
      <c r="B21" s="48" t="s">
        <v>93</v>
      </c>
      <c r="C21" s="50"/>
      <c r="D21" s="50" t="s">
        <v>141</v>
      </c>
      <c r="E21" s="50"/>
      <c r="F21" s="51">
        <v>1</v>
      </c>
      <c r="G21" s="50">
        <v>60</v>
      </c>
      <c r="H21" s="51">
        <v>0</v>
      </c>
      <c r="I21" s="51">
        <v>30</v>
      </c>
      <c r="J21" s="51">
        <v>0</v>
      </c>
      <c r="K21" s="51">
        <v>0</v>
      </c>
      <c r="L21" s="51">
        <v>30</v>
      </c>
      <c r="M21" s="51">
        <v>0</v>
      </c>
      <c r="N21" s="48" t="s">
        <v>161</v>
      </c>
    </row>
    <row r="22" spans="1:14" s="33" customFormat="1" ht="12.75">
      <c r="A22" s="48">
        <v>11</v>
      </c>
      <c r="B22" s="48" t="s">
        <v>94</v>
      </c>
      <c r="C22" s="50"/>
      <c r="D22" s="50"/>
      <c r="E22" s="50" t="s">
        <v>141</v>
      </c>
      <c r="F22" s="51">
        <v>0</v>
      </c>
      <c r="G22" s="50">
        <v>60</v>
      </c>
      <c r="H22" s="51">
        <v>0</v>
      </c>
      <c r="I22" s="51">
        <v>30</v>
      </c>
      <c r="J22" s="51">
        <v>0</v>
      </c>
      <c r="K22" s="51">
        <v>0</v>
      </c>
      <c r="L22" s="51">
        <v>30</v>
      </c>
      <c r="M22" s="51">
        <v>0</v>
      </c>
      <c r="N22" s="48"/>
    </row>
    <row r="23" spans="1:14" s="25" customFormat="1" ht="25.5">
      <c r="A23" s="54">
        <v>12</v>
      </c>
      <c r="B23" s="54" t="s">
        <v>49</v>
      </c>
      <c r="C23" s="55">
        <v>2</v>
      </c>
      <c r="D23" s="66"/>
      <c r="E23" s="55"/>
      <c r="F23" s="83">
        <v>4</v>
      </c>
      <c r="G23" s="55">
        <v>30</v>
      </c>
      <c r="H23" s="56">
        <v>0</v>
      </c>
      <c r="I23" s="56">
        <v>0</v>
      </c>
      <c r="J23" s="56">
        <v>0</v>
      </c>
      <c r="K23" s="56">
        <v>30</v>
      </c>
      <c r="L23" s="56">
        <v>0</v>
      </c>
      <c r="M23" s="56">
        <v>0</v>
      </c>
      <c r="N23" s="54"/>
    </row>
    <row r="24" spans="1:14" s="37" customFormat="1" ht="12.75">
      <c r="A24" s="3">
        <v>13</v>
      </c>
      <c r="B24" s="3" t="s">
        <v>29</v>
      </c>
      <c r="C24" s="2">
        <v>2</v>
      </c>
      <c r="D24" s="2">
        <v>2</v>
      </c>
      <c r="E24" s="2"/>
      <c r="F24" s="2">
        <v>7</v>
      </c>
      <c r="G24" s="2">
        <v>60</v>
      </c>
      <c r="H24" s="2">
        <v>0</v>
      </c>
      <c r="I24" s="2">
        <v>0</v>
      </c>
      <c r="J24" s="2">
        <v>0</v>
      </c>
      <c r="K24" s="2">
        <v>30</v>
      </c>
      <c r="L24" s="2">
        <v>30</v>
      </c>
      <c r="M24" s="2">
        <v>0</v>
      </c>
      <c r="N24" s="3"/>
    </row>
    <row r="25" spans="1:14" s="14" customFormat="1" ht="12.75">
      <c r="A25" s="12"/>
      <c r="B25" s="12" t="s">
        <v>27</v>
      </c>
      <c r="C25" s="13">
        <f>COUNT(C12:C24)</f>
        <v>7</v>
      </c>
      <c r="D25" s="12"/>
      <c r="E25" s="12"/>
      <c r="F25" s="13">
        <f aca="true" t="shared" si="0" ref="F25:M25">SUM(F12:F24)</f>
        <v>60</v>
      </c>
      <c r="G25" s="13">
        <f t="shared" si="0"/>
        <v>574</v>
      </c>
      <c r="H25" s="13">
        <f t="shared" si="0"/>
        <v>90</v>
      </c>
      <c r="I25" s="13">
        <f t="shared" si="0"/>
        <v>180</v>
      </c>
      <c r="J25" s="13">
        <f t="shared" si="0"/>
        <v>30</v>
      </c>
      <c r="K25" s="13">
        <f t="shared" si="0"/>
        <v>139</v>
      </c>
      <c r="L25" s="13">
        <f t="shared" si="0"/>
        <v>135</v>
      </c>
      <c r="M25" s="13">
        <f t="shared" si="0"/>
        <v>0</v>
      </c>
      <c r="N25" s="12"/>
    </row>
    <row r="26" spans="1:14" s="14" customFormat="1" ht="12.75">
      <c r="A26" s="15"/>
      <c r="B26" s="19" t="s">
        <v>74</v>
      </c>
      <c r="C26" s="20"/>
      <c r="D26" s="20"/>
      <c r="E26" s="20"/>
      <c r="F26" s="20"/>
      <c r="H26" s="103">
        <f>SUM(H25:J25)</f>
        <v>300</v>
      </c>
      <c r="I26" s="103"/>
      <c r="J26" s="103"/>
      <c r="K26" s="103">
        <f>SUM(K25:M25)</f>
        <v>274</v>
      </c>
      <c r="L26" s="103"/>
      <c r="M26" s="103"/>
      <c r="N26" s="15"/>
    </row>
    <row r="27" spans="1:14" s="14" customFormat="1" ht="12.75">
      <c r="A27" s="15"/>
      <c r="B27" s="68" t="s">
        <v>69</v>
      </c>
      <c r="C27" s="20"/>
      <c r="D27" s="20"/>
      <c r="E27" s="20"/>
      <c r="F27" s="68"/>
      <c r="G27" s="71" t="s">
        <v>154</v>
      </c>
      <c r="H27" s="71" t="s">
        <v>155</v>
      </c>
      <c r="I27" s="61"/>
      <c r="J27" s="61"/>
      <c r="K27" s="61"/>
      <c r="L27" s="61"/>
      <c r="M27" s="61"/>
      <c r="N27" s="15"/>
    </row>
    <row r="28" spans="2:14" s="1" customFormat="1" ht="12.75">
      <c r="B28" s="69" t="s">
        <v>165</v>
      </c>
      <c r="C28" s="20"/>
      <c r="D28" s="20"/>
      <c r="E28" s="20"/>
      <c r="F28" s="70">
        <f>SUM(F12:F24)</f>
        <v>60</v>
      </c>
      <c r="G28" s="71">
        <f>+SUM(F12:F13)+F15+F17+F19</f>
        <v>32</v>
      </c>
      <c r="H28" s="71">
        <f>F28-G28</f>
        <v>28</v>
      </c>
      <c r="I28" s="61"/>
      <c r="J28" s="61"/>
      <c r="K28" s="61"/>
      <c r="L28" s="61"/>
      <c r="M28" s="11"/>
      <c r="N28" s="10"/>
    </row>
    <row r="29" spans="2:5" ht="12.75">
      <c r="B29" s="104"/>
      <c r="C29" s="105"/>
      <c r="D29" s="105"/>
      <c r="E29" s="105"/>
    </row>
    <row r="30" spans="2:5" ht="12.75">
      <c r="B30" s="104" t="s">
        <v>77</v>
      </c>
      <c r="C30" s="105"/>
      <c r="D30" s="105"/>
      <c r="E30" s="105"/>
    </row>
    <row r="31" spans="2:13" s="39" customFormat="1" ht="12.75">
      <c r="B31" s="39" t="s">
        <v>78</v>
      </c>
      <c r="F31" s="39">
        <f>SUM(F12:F15)</f>
        <v>33</v>
      </c>
      <c r="G31" s="39">
        <f>SUM(G12:G15)</f>
        <v>184</v>
      </c>
      <c r="H31" s="39">
        <f aca="true" t="shared" si="1" ref="H31:M31">SUM(H12:H15)</f>
        <v>60</v>
      </c>
      <c r="I31" s="39">
        <f t="shared" si="1"/>
        <v>90</v>
      </c>
      <c r="J31" s="39">
        <f t="shared" si="1"/>
        <v>0</v>
      </c>
      <c r="K31" s="39">
        <f t="shared" si="1"/>
        <v>34</v>
      </c>
      <c r="L31" s="39">
        <f t="shared" si="1"/>
        <v>0</v>
      </c>
      <c r="M31" s="39">
        <f t="shared" si="1"/>
        <v>0</v>
      </c>
    </row>
    <row r="32" spans="2:13" s="26" customFormat="1" ht="12.75">
      <c r="B32" s="26" t="s">
        <v>79</v>
      </c>
      <c r="F32" s="26">
        <f>SUM(F16:F16)</f>
        <v>5</v>
      </c>
      <c r="G32" s="26">
        <f>SUM(G16:G16)</f>
        <v>30</v>
      </c>
      <c r="H32" s="26">
        <f aca="true" t="shared" si="2" ref="H32:M32">SUM(H16:H16)</f>
        <v>0</v>
      </c>
      <c r="I32" s="26">
        <f t="shared" si="2"/>
        <v>0</v>
      </c>
      <c r="J32" s="26">
        <f t="shared" si="2"/>
        <v>0</v>
      </c>
      <c r="K32" s="26">
        <f t="shared" si="2"/>
        <v>15</v>
      </c>
      <c r="L32" s="26">
        <f t="shared" si="2"/>
        <v>15</v>
      </c>
      <c r="M32" s="26">
        <f t="shared" si="2"/>
        <v>0</v>
      </c>
    </row>
    <row r="33" spans="2:13" s="40" customFormat="1" ht="12.75">
      <c r="B33" s="40" t="s">
        <v>80</v>
      </c>
      <c r="F33" s="40">
        <f>SUM(F17:F18)</f>
        <v>6</v>
      </c>
      <c r="G33" s="40">
        <f>+SUM(G17:G18)</f>
        <v>60</v>
      </c>
      <c r="H33" s="40">
        <f aca="true" t="shared" si="3" ref="H33:M33">+SUM(H17:H18)</f>
        <v>30</v>
      </c>
      <c r="I33" s="40">
        <f t="shared" si="3"/>
        <v>0</v>
      </c>
      <c r="J33" s="40">
        <f t="shared" si="3"/>
        <v>0</v>
      </c>
      <c r="K33" s="40">
        <f t="shared" si="3"/>
        <v>30</v>
      </c>
      <c r="L33" s="40">
        <f t="shared" si="3"/>
        <v>0</v>
      </c>
      <c r="M33" s="40">
        <f t="shared" si="3"/>
        <v>0</v>
      </c>
    </row>
    <row r="34" spans="2:13" s="40" customFormat="1" ht="12.75">
      <c r="B34" s="40" t="s">
        <v>23</v>
      </c>
      <c r="F34" s="40">
        <f>SUM(F19:F19)</f>
        <v>2</v>
      </c>
      <c r="G34" s="40">
        <f>SUM(G19:G19)</f>
        <v>30</v>
      </c>
      <c r="H34" s="40">
        <f aca="true" t="shared" si="4" ref="H34:M34">SUM(H19:H19)</f>
        <v>0</v>
      </c>
      <c r="I34" s="40">
        <f t="shared" si="4"/>
        <v>0</v>
      </c>
      <c r="J34" s="40">
        <f t="shared" si="4"/>
        <v>30</v>
      </c>
      <c r="K34" s="40">
        <f t="shared" si="4"/>
        <v>0</v>
      </c>
      <c r="L34" s="40">
        <f t="shared" si="4"/>
        <v>0</v>
      </c>
      <c r="M34" s="40">
        <f t="shared" si="4"/>
        <v>0</v>
      </c>
    </row>
    <row r="35" spans="1:13" ht="12.75">
      <c r="A35" s="47"/>
      <c r="B35" s="47" t="s">
        <v>133</v>
      </c>
      <c r="C35" s="47"/>
      <c r="D35" s="47"/>
      <c r="E35" s="47"/>
      <c r="F35" s="47">
        <f>SUM(F20:F21)</f>
        <v>3</v>
      </c>
      <c r="G35" s="47">
        <f aca="true" t="shared" si="5" ref="G35:M35">SUM(G20:G21)</f>
        <v>120</v>
      </c>
      <c r="H35" s="47">
        <f t="shared" si="5"/>
        <v>0</v>
      </c>
      <c r="I35" s="47">
        <f t="shared" si="5"/>
        <v>60</v>
      </c>
      <c r="J35" s="47">
        <f t="shared" si="5"/>
        <v>0</v>
      </c>
      <c r="K35" s="47">
        <f t="shared" si="5"/>
        <v>0</v>
      </c>
      <c r="L35" s="47">
        <f t="shared" si="5"/>
        <v>60</v>
      </c>
      <c r="M35" s="47">
        <f t="shared" si="5"/>
        <v>0</v>
      </c>
    </row>
    <row r="36" spans="1:13" ht="12.75">
      <c r="A36" s="47"/>
      <c r="B36" s="47" t="s">
        <v>134</v>
      </c>
      <c r="C36" s="47"/>
      <c r="D36" s="47"/>
      <c r="E36" s="47"/>
      <c r="F36" s="47">
        <f>SUM(F22:F22)</f>
        <v>0</v>
      </c>
      <c r="G36" s="47">
        <f aca="true" t="shared" si="6" ref="G36:M36">SUM(G22:G22)</f>
        <v>60</v>
      </c>
      <c r="H36" s="47">
        <f t="shared" si="6"/>
        <v>0</v>
      </c>
      <c r="I36" s="47">
        <f t="shared" si="6"/>
        <v>30</v>
      </c>
      <c r="J36" s="47">
        <f t="shared" si="6"/>
        <v>0</v>
      </c>
      <c r="K36" s="47">
        <f t="shared" si="6"/>
        <v>0</v>
      </c>
      <c r="L36" s="47">
        <f t="shared" si="6"/>
        <v>30</v>
      </c>
      <c r="M36" s="47">
        <f t="shared" si="6"/>
        <v>0</v>
      </c>
    </row>
    <row r="37" spans="2:13" ht="12.75">
      <c r="B37" s="45" t="s">
        <v>81</v>
      </c>
      <c r="F37">
        <f>SUM(F31:F36)</f>
        <v>49</v>
      </c>
      <c r="G37">
        <f aca="true" t="shared" si="7" ref="G37:M37">SUM(G31:G36)</f>
        <v>484</v>
      </c>
      <c r="H37">
        <f t="shared" si="7"/>
        <v>90</v>
      </c>
      <c r="I37">
        <f t="shared" si="7"/>
        <v>180</v>
      </c>
      <c r="J37">
        <f t="shared" si="7"/>
        <v>30</v>
      </c>
      <c r="K37">
        <f t="shared" si="7"/>
        <v>79</v>
      </c>
      <c r="L37">
        <f t="shared" si="7"/>
        <v>105</v>
      </c>
      <c r="M37">
        <f t="shared" si="7"/>
        <v>0</v>
      </c>
    </row>
    <row r="45" spans="2:16" ht="12.75">
      <c r="B45" s="16" t="s">
        <v>168</v>
      </c>
      <c r="E45" s="21" t="s">
        <v>41</v>
      </c>
      <c r="F45" s="21" t="s">
        <v>0</v>
      </c>
      <c r="G45" s="21"/>
      <c r="O45" s="16"/>
      <c r="P45" s="16"/>
    </row>
    <row r="46" spans="2:16" ht="12.75">
      <c r="B46" t="s">
        <v>1</v>
      </c>
      <c r="E46" s="62">
        <f>G46/G49</f>
        <v>0.46301369863013697</v>
      </c>
      <c r="F46" s="21" t="s">
        <v>42</v>
      </c>
      <c r="G46" s="21">
        <f>H81+K81</f>
        <v>338</v>
      </c>
      <c r="O46" s="17"/>
      <c r="P46" s="16"/>
    </row>
    <row r="47" spans="2:16" ht="12.75">
      <c r="B47" t="s">
        <v>92</v>
      </c>
      <c r="E47" s="62">
        <f>G47/G49</f>
        <v>0.46164383561643835</v>
      </c>
      <c r="F47" s="21" t="s">
        <v>43</v>
      </c>
      <c r="G47" s="21">
        <f>I81+L81</f>
        <v>337</v>
      </c>
      <c r="O47" s="17"/>
      <c r="P47" s="16"/>
    </row>
    <row r="48" spans="2:16" ht="12.75">
      <c r="B48" t="s">
        <v>28</v>
      </c>
      <c r="E48" s="62">
        <f>G48/G49</f>
        <v>0.07534246575342465</v>
      </c>
      <c r="F48" s="21" t="s">
        <v>44</v>
      </c>
      <c r="G48" s="21">
        <f>J81+M81</f>
        <v>55</v>
      </c>
      <c r="O48" s="17"/>
      <c r="P48" s="16"/>
    </row>
    <row r="49" spans="2:16" ht="12.75">
      <c r="B49" t="s">
        <v>46</v>
      </c>
      <c r="E49" s="62">
        <f>SUM(E46:E48)</f>
        <v>0.9999999999999999</v>
      </c>
      <c r="F49" s="21" t="s">
        <v>3</v>
      </c>
      <c r="G49" s="21">
        <f>SUM(G46:G48)</f>
        <v>730</v>
      </c>
      <c r="O49" s="16"/>
      <c r="P49" s="16"/>
    </row>
    <row r="50" ht="12.75">
      <c r="B50" t="s">
        <v>57</v>
      </c>
    </row>
    <row r="51" spans="1:14" ht="12.75" customHeight="1">
      <c r="A51" s="100" t="s">
        <v>35</v>
      </c>
      <c r="B51" s="100" t="s">
        <v>4</v>
      </c>
      <c r="C51" s="102" t="s">
        <v>5</v>
      </c>
      <c r="D51" s="102"/>
      <c r="E51" s="102"/>
      <c r="F51" s="72" t="s">
        <v>70</v>
      </c>
      <c r="G51" s="102" t="s">
        <v>7</v>
      </c>
      <c r="H51" s="100"/>
      <c r="I51" s="100"/>
      <c r="J51" s="100"/>
      <c r="K51" s="100"/>
      <c r="L51" s="100"/>
      <c r="M51" s="100"/>
      <c r="N51" s="94" t="s">
        <v>8</v>
      </c>
    </row>
    <row r="52" spans="1:14" s="1" customFormat="1" ht="12.75">
      <c r="A52" s="100"/>
      <c r="B52" s="101"/>
      <c r="C52" s="73" t="s">
        <v>9</v>
      </c>
      <c r="D52" s="73" t="s">
        <v>10</v>
      </c>
      <c r="E52" s="74" t="s">
        <v>11</v>
      </c>
      <c r="F52" s="97" t="s">
        <v>69</v>
      </c>
      <c r="G52" s="74" t="s">
        <v>3</v>
      </c>
      <c r="H52" s="98" t="s">
        <v>144</v>
      </c>
      <c r="I52" s="99"/>
      <c r="J52" s="97"/>
      <c r="K52" s="98" t="s">
        <v>145</v>
      </c>
      <c r="L52" s="99"/>
      <c r="M52" s="97"/>
      <c r="N52" s="95"/>
    </row>
    <row r="53" spans="1:14" s="1" customFormat="1" ht="12.75">
      <c r="A53" s="100"/>
      <c r="B53" s="101"/>
      <c r="C53" s="76"/>
      <c r="D53" s="76" t="s">
        <v>14</v>
      </c>
      <c r="E53" s="77" t="s">
        <v>15</v>
      </c>
      <c r="F53" s="97"/>
      <c r="G53" s="77" t="s">
        <v>16</v>
      </c>
      <c r="H53" s="75" t="s">
        <v>17</v>
      </c>
      <c r="I53" s="78" t="s">
        <v>18</v>
      </c>
      <c r="J53" s="78" t="s">
        <v>19</v>
      </c>
      <c r="K53" s="78" t="s">
        <v>17</v>
      </c>
      <c r="L53" s="78" t="s">
        <v>18</v>
      </c>
      <c r="M53" s="78" t="s">
        <v>19</v>
      </c>
      <c r="N53" s="96"/>
    </row>
    <row r="54" spans="1:14" s="33" customFormat="1" ht="12.75">
      <c r="A54" s="30">
        <v>1</v>
      </c>
      <c r="B54" s="30" t="s">
        <v>50</v>
      </c>
      <c r="C54" s="31">
        <v>3</v>
      </c>
      <c r="D54" s="31">
        <v>3</v>
      </c>
      <c r="E54" s="31"/>
      <c r="F54" s="32">
        <v>5</v>
      </c>
      <c r="G54" s="31">
        <v>45</v>
      </c>
      <c r="H54" s="32">
        <v>30</v>
      </c>
      <c r="I54" s="32">
        <v>15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s="33" customFormat="1" ht="12.75">
      <c r="A55" s="30">
        <v>2</v>
      </c>
      <c r="B55" s="30" t="s">
        <v>30</v>
      </c>
      <c r="C55" s="32">
        <v>3</v>
      </c>
      <c r="D55" s="31">
        <v>3</v>
      </c>
      <c r="E55" s="32"/>
      <c r="F55" s="32">
        <v>7</v>
      </c>
      <c r="G55" s="32">
        <v>55</v>
      </c>
      <c r="H55" s="32">
        <v>15</v>
      </c>
      <c r="I55" s="32">
        <v>20</v>
      </c>
      <c r="J55" s="32">
        <v>20</v>
      </c>
      <c r="K55" s="32">
        <v>0</v>
      </c>
      <c r="L55" s="32">
        <v>0</v>
      </c>
      <c r="M55" s="32">
        <v>0</v>
      </c>
      <c r="N55" s="30"/>
    </row>
    <row r="56" spans="1:14" s="33" customFormat="1" ht="12.75">
      <c r="A56" s="30">
        <v>3</v>
      </c>
      <c r="B56" s="30" t="s">
        <v>53</v>
      </c>
      <c r="C56" s="32">
        <v>4</v>
      </c>
      <c r="D56" s="32">
        <v>4</v>
      </c>
      <c r="E56" s="32"/>
      <c r="F56" s="32">
        <v>4</v>
      </c>
      <c r="G56" s="32">
        <v>30</v>
      </c>
      <c r="H56" s="32">
        <v>0</v>
      </c>
      <c r="I56" s="32">
        <v>0</v>
      </c>
      <c r="J56" s="32">
        <v>0</v>
      </c>
      <c r="K56" s="32">
        <v>15</v>
      </c>
      <c r="L56" s="32">
        <v>15</v>
      </c>
      <c r="M56" s="32">
        <v>0</v>
      </c>
      <c r="N56" s="30"/>
    </row>
    <row r="57" spans="1:14" s="25" customFormat="1" ht="12.75">
      <c r="A57" s="22">
        <v>4</v>
      </c>
      <c r="B57" s="22" t="s">
        <v>51</v>
      </c>
      <c r="C57" s="23">
        <v>3</v>
      </c>
      <c r="D57" s="23">
        <v>3</v>
      </c>
      <c r="E57" s="23"/>
      <c r="F57" s="23">
        <v>4</v>
      </c>
      <c r="G57" s="23">
        <v>30</v>
      </c>
      <c r="H57" s="24">
        <v>15</v>
      </c>
      <c r="I57" s="24">
        <v>15</v>
      </c>
      <c r="J57" s="24">
        <v>0</v>
      </c>
      <c r="K57" s="24">
        <v>0</v>
      </c>
      <c r="L57" s="24">
        <v>0</v>
      </c>
      <c r="M57" s="24">
        <v>0</v>
      </c>
      <c r="N57" s="22"/>
    </row>
    <row r="58" spans="1:14" s="25" customFormat="1" ht="12.75">
      <c r="A58" s="22">
        <v>5</v>
      </c>
      <c r="B58" s="22" t="s">
        <v>54</v>
      </c>
      <c r="C58" s="23"/>
      <c r="D58" s="23">
        <v>4</v>
      </c>
      <c r="E58" s="23"/>
      <c r="F58" s="23">
        <v>3</v>
      </c>
      <c r="G58" s="23">
        <v>20</v>
      </c>
      <c r="H58" s="23">
        <v>0</v>
      </c>
      <c r="I58" s="23">
        <v>0</v>
      </c>
      <c r="J58" s="23">
        <v>0</v>
      </c>
      <c r="K58" s="23">
        <v>10</v>
      </c>
      <c r="L58" s="23">
        <v>0</v>
      </c>
      <c r="M58" s="23">
        <v>10</v>
      </c>
      <c r="N58" s="22"/>
    </row>
    <row r="59" spans="1:14" s="25" customFormat="1" ht="12.75">
      <c r="A59" s="22">
        <v>6</v>
      </c>
      <c r="B59" s="22" t="s">
        <v>38</v>
      </c>
      <c r="C59" s="23"/>
      <c r="D59" s="42">
        <v>4</v>
      </c>
      <c r="E59" s="23"/>
      <c r="F59" s="23">
        <v>4</v>
      </c>
      <c r="G59" s="23">
        <v>30</v>
      </c>
      <c r="H59" s="23">
        <v>0</v>
      </c>
      <c r="I59" s="23">
        <v>0</v>
      </c>
      <c r="J59" s="23">
        <v>0</v>
      </c>
      <c r="K59" s="23">
        <v>15</v>
      </c>
      <c r="L59" s="23">
        <v>0</v>
      </c>
      <c r="M59" s="23">
        <v>15</v>
      </c>
      <c r="N59" s="22"/>
    </row>
    <row r="60" spans="1:14" s="25" customFormat="1" ht="12.75">
      <c r="A60" s="34">
        <v>7</v>
      </c>
      <c r="B60" s="34" t="s">
        <v>32</v>
      </c>
      <c r="C60" s="35"/>
      <c r="D60" s="36"/>
      <c r="E60" s="35">
        <v>4</v>
      </c>
      <c r="F60" s="35">
        <v>1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4" t="s">
        <v>33</v>
      </c>
    </row>
    <row r="61" spans="1:14" s="25" customFormat="1" ht="12.75">
      <c r="A61" s="27">
        <v>8</v>
      </c>
      <c r="B61" s="27" t="s">
        <v>31</v>
      </c>
      <c r="C61" s="18"/>
      <c r="D61" s="41"/>
      <c r="E61" s="18">
        <v>4</v>
      </c>
      <c r="F61" s="18">
        <v>0</v>
      </c>
      <c r="G61" s="18">
        <v>15</v>
      </c>
      <c r="H61" s="28">
        <v>0</v>
      </c>
      <c r="I61" s="28">
        <v>0</v>
      </c>
      <c r="J61" s="28">
        <v>0</v>
      </c>
      <c r="K61" s="28">
        <v>0</v>
      </c>
      <c r="L61" s="28">
        <v>15</v>
      </c>
      <c r="M61" s="28">
        <v>0</v>
      </c>
      <c r="N61" s="34"/>
    </row>
    <row r="62" spans="1:14" s="25" customFormat="1" ht="12.75">
      <c r="A62" s="48">
        <v>9</v>
      </c>
      <c r="B62" s="49" t="s">
        <v>20</v>
      </c>
      <c r="C62" s="50">
        <v>4</v>
      </c>
      <c r="D62" s="50" t="s">
        <v>142</v>
      </c>
      <c r="E62" s="50"/>
      <c r="F62" s="51">
        <v>3</v>
      </c>
      <c r="G62" s="50">
        <v>60</v>
      </c>
      <c r="H62" s="51">
        <v>0</v>
      </c>
      <c r="I62" s="51">
        <v>30</v>
      </c>
      <c r="J62" s="51">
        <v>0</v>
      </c>
      <c r="K62" s="51">
        <v>0</v>
      </c>
      <c r="L62" s="51">
        <v>30</v>
      </c>
      <c r="M62" s="51">
        <v>0</v>
      </c>
      <c r="N62" s="48" t="s">
        <v>162</v>
      </c>
    </row>
    <row r="63" spans="1:14" s="25" customFormat="1" ht="12.75">
      <c r="A63" s="48">
        <v>10</v>
      </c>
      <c r="B63" s="48" t="s">
        <v>93</v>
      </c>
      <c r="C63" s="50"/>
      <c r="D63" s="50" t="s">
        <v>142</v>
      </c>
      <c r="E63" s="50"/>
      <c r="F63" s="51">
        <v>1</v>
      </c>
      <c r="G63" s="50">
        <v>60</v>
      </c>
      <c r="H63" s="51">
        <v>0</v>
      </c>
      <c r="I63" s="51">
        <v>30</v>
      </c>
      <c r="J63" s="51">
        <v>0</v>
      </c>
      <c r="K63" s="51">
        <v>0</v>
      </c>
      <c r="L63" s="51">
        <v>30</v>
      </c>
      <c r="M63" s="51">
        <v>0</v>
      </c>
      <c r="N63" s="48" t="s">
        <v>163</v>
      </c>
    </row>
    <row r="64" spans="1:14" s="25" customFormat="1" ht="12.75">
      <c r="A64" s="48">
        <v>11</v>
      </c>
      <c r="B64" s="48" t="s">
        <v>94</v>
      </c>
      <c r="C64" s="50"/>
      <c r="D64" s="50"/>
      <c r="E64" s="50">
        <v>3</v>
      </c>
      <c r="F64" s="51">
        <v>0</v>
      </c>
      <c r="G64" s="50">
        <v>15</v>
      </c>
      <c r="H64" s="51">
        <v>0</v>
      </c>
      <c r="I64" s="51">
        <v>15</v>
      </c>
      <c r="J64" s="51">
        <v>0</v>
      </c>
      <c r="K64" s="51">
        <v>0</v>
      </c>
      <c r="L64" s="51">
        <v>0</v>
      </c>
      <c r="M64" s="51">
        <v>0</v>
      </c>
      <c r="N64" s="48"/>
    </row>
    <row r="65" spans="1:14" s="25" customFormat="1" ht="12.75">
      <c r="A65" s="3">
        <v>12</v>
      </c>
      <c r="B65" s="3" t="s">
        <v>52</v>
      </c>
      <c r="C65" s="2"/>
      <c r="D65" s="4">
        <v>3</v>
      </c>
      <c r="E65" s="2"/>
      <c r="F65" s="2">
        <v>1</v>
      </c>
      <c r="G65" s="2">
        <v>16</v>
      </c>
      <c r="H65" s="2">
        <v>16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s="25" customFormat="1" ht="12.75">
      <c r="A66" s="3">
        <v>13</v>
      </c>
      <c r="B66" s="3" t="s">
        <v>55</v>
      </c>
      <c r="C66" s="2"/>
      <c r="D66" s="2">
        <v>4</v>
      </c>
      <c r="E66" s="2"/>
      <c r="F66" s="2">
        <v>1</v>
      </c>
      <c r="G66" s="2">
        <v>16</v>
      </c>
      <c r="H66" s="2">
        <v>0</v>
      </c>
      <c r="I66" s="2">
        <v>0</v>
      </c>
      <c r="J66" s="2">
        <v>0</v>
      </c>
      <c r="K66" s="2">
        <v>16</v>
      </c>
      <c r="L66" s="2">
        <v>0</v>
      </c>
      <c r="M66" s="2">
        <v>0</v>
      </c>
      <c r="N66" s="9"/>
    </row>
    <row r="67" spans="1:14" s="25" customFormat="1" ht="12.75">
      <c r="A67" s="3">
        <v>14</v>
      </c>
      <c r="B67" s="3" t="s">
        <v>58</v>
      </c>
      <c r="C67" s="2">
        <v>4</v>
      </c>
      <c r="D67" s="2" t="s">
        <v>164</v>
      </c>
      <c r="E67" s="2"/>
      <c r="F67" s="2">
        <v>2</v>
      </c>
      <c r="G67" s="2">
        <v>28</v>
      </c>
      <c r="H67" s="2">
        <v>0</v>
      </c>
      <c r="I67" s="2">
        <v>0</v>
      </c>
      <c r="J67" s="2">
        <v>0</v>
      </c>
      <c r="K67" s="2">
        <v>28</v>
      </c>
      <c r="L67" s="2">
        <v>0</v>
      </c>
      <c r="M67" s="2">
        <v>0</v>
      </c>
      <c r="N67" s="3"/>
    </row>
    <row r="68" spans="1:14" s="25" customFormat="1" ht="12.75">
      <c r="A68" s="3">
        <v>15</v>
      </c>
      <c r="B68" s="3" t="s">
        <v>75</v>
      </c>
      <c r="C68" s="4">
        <v>4</v>
      </c>
      <c r="D68" s="4">
        <v>4</v>
      </c>
      <c r="E68" s="4"/>
      <c r="F68" s="2">
        <v>2</v>
      </c>
      <c r="G68" s="4">
        <v>30</v>
      </c>
      <c r="H68" s="2">
        <v>0</v>
      </c>
      <c r="I68" s="2">
        <v>0</v>
      </c>
      <c r="J68" s="2">
        <v>0</v>
      </c>
      <c r="K68" s="2">
        <v>15</v>
      </c>
      <c r="L68" s="2">
        <v>15</v>
      </c>
      <c r="M68" s="2">
        <v>0</v>
      </c>
      <c r="N68" s="3"/>
    </row>
    <row r="69" spans="1:14" s="25" customFormat="1" ht="12.75">
      <c r="A69" s="3">
        <v>16</v>
      </c>
      <c r="B69" s="3" t="s">
        <v>56</v>
      </c>
      <c r="C69" s="2"/>
      <c r="D69" s="2">
        <v>4</v>
      </c>
      <c r="E69" s="2"/>
      <c r="F69" s="2">
        <v>2</v>
      </c>
      <c r="G69" s="2">
        <v>25</v>
      </c>
      <c r="H69" s="5">
        <v>0</v>
      </c>
      <c r="I69" s="5">
        <v>0</v>
      </c>
      <c r="J69" s="5">
        <v>0</v>
      </c>
      <c r="K69" s="5">
        <v>13</v>
      </c>
      <c r="L69" s="5">
        <v>12</v>
      </c>
      <c r="M69" s="5">
        <v>0</v>
      </c>
      <c r="N69" s="3"/>
    </row>
    <row r="70" spans="1:14" s="25" customFormat="1" ht="12.75">
      <c r="A70" s="27">
        <v>17</v>
      </c>
      <c r="B70" s="3" t="s">
        <v>82</v>
      </c>
      <c r="C70" s="18"/>
      <c r="D70" s="18">
        <v>3</v>
      </c>
      <c r="E70" s="18"/>
      <c r="F70" s="18">
        <v>2</v>
      </c>
      <c r="G70" s="18">
        <v>30</v>
      </c>
      <c r="H70" s="28">
        <v>15</v>
      </c>
      <c r="I70" s="28">
        <v>15</v>
      </c>
      <c r="J70" s="28">
        <v>0</v>
      </c>
      <c r="K70" s="28">
        <v>0</v>
      </c>
      <c r="L70" s="28">
        <v>0</v>
      </c>
      <c r="M70" s="28">
        <v>0</v>
      </c>
      <c r="N70" s="27"/>
    </row>
    <row r="71" spans="1:14" s="25" customFormat="1" ht="12.75">
      <c r="A71" s="3"/>
      <c r="B71" s="46" t="s">
        <v>83</v>
      </c>
      <c r="C71" s="2"/>
      <c r="D71" s="2"/>
      <c r="E71" s="2"/>
      <c r="F71" s="2"/>
      <c r="G71" s="2"/>
      <c r="H71" s="5"/>
      <c r="I71" s="5"/>
      <c r="J71" s="5"/>
      <c r="K71" s="5"/>
      <c r="L71" s="5"/>
      <c r="M71" s="5"/>
      <c r="N71" s="3"/>
    </row>
    <row r="72" spans="1:14" s="40" customFormat="1" ht="12.75">
      <c r="A72" s="3">
        <v>19</v>
      </c>
      <c r="B72" s="3" t="s">
        <v>102</v>
      </c>
      <c r="C72" s="2"/>
      <c r="D72" s="2">
        <v>3</v>
      </c>
      <c r="E72" s="2"/>
      <c r="F72" s="2">
        <v>4</v>
      </c>
      <c r="G72" s="2">
        <v>30</v>
      </c>
      <c r="H72" s="5">
        <v>15</v>
      </c>
      <c r="I72" s="5">
        <v>15</v>
      </c>
      <c r="J72" s="5">
        <v>0</v>
      </c>
      <c r="K72" s="5">
        <v>0</v>
      </c>
      <c r="L72" s="5">
        <v>0</v>
      </c>
      <c r="M72" s="5">
        <v>0</v>
      </c>
      <c r="N72" s="3"/>
    </row>
    <row r="73" spans="1:14" s="29" customFormat="1" ht="12.75">
      <c r="A73" s="27">
        <v>20</v>
      </c>
      <c r="B73" s="27" t="s">
        <v>103</v>
      </c>
      <c r="C73" s="18"/>
      <c r="D73" s="18">
        <v>3</v>
      </c>
      <c r="E73" s="18"/>
      <c r="F73" s="18">
        <v>3</v>
      </c>
      <c r="G73" s="18">
        <v>30</v>
      </c>
      <c r="H73" s="28">
        <v>15</v>
      </c>
      <c r="I73" s="28">
        <v>15</v>
      </c>
      <c r="J73" s="28">
        <v>0</v>
      </c>
      <c r="K73" s="28">
        <v>0</v>
      </c>
      <c r="L73" s="28">
        <v>0</v>
      </c>
      <c r="M73" s="28">
        <v>0</v>
      </c>
      <c r="N73" s="22"/>
    </row>
    <row r="74" spans="1:14" s="1" customFormat="1" ht="12.75">
      <c r="A74" s="27">
        <v>21</v>
      </c>
      <c r="B74" s="27" t="s">
        <v>104</v>
      </c>
      <c r="C74" s="18"/>
      <c r="D74" s="18">
        <v>3</v>
      </c>
      <c r="E74" s="18"/>
      <c r="F74" s="18">
        <v>2</v>
      </c>
      <c r="G74" s="18">
        <v>15</v>
      </c>
      <c r="H74" s="28">
        <v>0</v>
      </c>
      <c r="I74" s="28">
        <v>15</v>
      </c>
      <c r="J74" s="28">
        <v>0</v>
      </c>
      <c r="K74" s="28">
        <v>0</v>
      </c>
      <c r="L74" s="28">
        <v>0</v>
      </c>
      <c r="M74" s="28">
        <v>0</v>
      </c>
      <c r="N74" s="22"/>
    </row>
    <row r="75" spans="1:14" s="37" customFormat="1" ht="12.75">
      <c r="A75" s="3">
        <v>18</v>
      </c>
      <c r="B75" s="3" t="s">
        <v>101</v>
      </c>
      <c r="C75" s="2"/>
      <c r="D75" s="2">
        <v>4</v>
      </c>
      <c r="E75" s="2"/>
      <c r="F75" s="2">
        <v>1</v>
      </c>
      <c r="G75" s="2">
        <v>15</v>
      </c>
      <c r="H75" s="5">
        <v>0</v>
      </c>
      <c r="I75" s="5">
        <v>0</v>
      </c>
      <c r="J75" s="5">
        <v>0</v>
      </c>
      <c r="K75" s="5">
        <v>15</v>
      </c>
      <c r="L75" s="5">
        <v>0</v>
      </c>
      <c r="M75" s="5">
        <v>0</v>
      </c>
      <c r="N75" s="3"/>
    </row>
    <row r="76" spans="1:14" s="1" customFormat="1" ht="12.75">
      <c r="A76" s="3">
        <v>22</v>
      </c>
      <c r="B76" s="3" t="s">
        <v>105</v>
      </c>
      <c r="C76" s="2"/>
      <c r="D76" s="2">
        <v>4</v>
      </c>
      <c r="E76" s="2"/>
      <c r="F76" s="2">
        <v>2</v>
      </c>
      <c r="G76" s="2">
        <v>30</v>
      </c>
      <c r="H76" s="5">
        <v>0</v>
      </c>
      <c r="I76" s="5">
        <v>0</v>
      </c>
      <c r="J76" s="5">
        <v>0</v>
      </c>
      <c r="K76" s="5">
        <v>15</v>
      </c>
      <c r="L76" s="5">
        <v>5</v>
      </c>
      <c r="M76" s="5">
        <v>10</v>
      </c>
      <c r="N76" s="3"/>
    </row>
    <row r="77" spans="1:14" s="1" customFormat="1" ht="12.75">
      <c r="A77" s="3">
        <v>23</v>
      </c>
      <c r="B77" s="3" t="s">
        <v>107</v>
      </c>
      <c r="C77" s="2">
        <v>4</v>
      </c>
      <c r="D77" s="2"/>
      <c r="E77" s="2"/>
      <c r="F77" s="2">
        <v>2</v>
      </c>
      <c r="G77" s="2">
        <v>30</v>
      </c>
      <c r="H77" s="5">
        <v>0</v>
      </c>
      <c r="I77" s="5">
        <v>0</v>
      </c>
      <c r="J77" s="5">
        <v>0</v>
      </c>
      <c r="K77" s="5">
        <v>30</v>
      </c>
      <c r="L77" s="5">
        <v>0</v>
      </c>
      <c r="M77" s="5">
        <v>0</v>
      </c>
      <c r="N77" s="3"/>
    </row>
    <row r="78" spans="1:14" s="1" customFormat="1" ht="12.75">
      <c r="A78" s="3">
        <v>24</v>
      </c>
      <c r="B78" s="3" t="s">
        <v>106</v>
      </c>
      <c r="C78" s="2"/>
      <c r="D78" s="2">
        <v>4</v>
      </c>
      <c r="E78" s="2"/>
      <c r="F78" s="2">
        <v>2</v>
      </c>
      <c r="G78" s="2">
        <v>30</v>
      </c>
      <c r="H78" s="5">
        <v>0</v>
      </c>
      <c r="I78" s="5">
        <v>0</v>
      </c>
      <c r="J78" s="5">
        <v>0</v>
      </c>
      <c r="K78" s="5">
        <v>15</v>
      </c>
      <c r="L78" s="5">
        <v>15</v>
      </c>
      <c r="M78" s="5">
        <v>0</v>
      </c>
      <c r="N78" s="3"/>
    </row>
    <row r="79" spans="1:14" s="1" customFormat="1" ht="12.75">
      <c r="A79" s="3">
        <v>25</v>
      </c>
      <c r="B79" s="3" t="s">
        <v>136</v>
      </c>
      <c r="C79" s="2"/>
      <c r="D79" s="2">
        <v>4</v>
      </c>
      <c r="E79" s="2"/>
      <c r="F79" s="2">
        <v>1</v>
      </c>
      <c r="G79" s="2">
        <v>30</v>
      </c>
      <c r="H79" s="5">
        <v>0</v>
      </c>
      <c r="I79" s="5">
        <v>0</v>
      </c>
      <c r="J79" s="5">
        <v>0</v>
      </c>
      <c r="K79" s="5">
        <v>15</v>
      </c>
      <c r="L79" s="5">
        <v>15</v>
      </c>
      <c r="M79" s="5">
        <v>0</v>
      </c>
      <c r="N79" s="3"/>
    </row>
    <row r="80" spans="1:14" s="29" customFormat="1" ht="12.75">
      <c r="A80" s="3">
        <v>26</v>
      </c>
      <c r="B80" s="3" t="s">
        <v>62</v>
      </c>
      <c r="C80" s="2"/>
      <c r="D80" s="2">
        <v>4</v>
      </c>
      <c r="E80" s="2"/>
      <c r="F80" s="2">
        <v>1</v>
      </c>
      <c r="G80" s="2">
        <v>15</v>
      </c>
      <c r="H80" s="5">
        <v>0</v>
      </c>
      <c r="I80" s="5">
        <v>0</v>
      </c>
      <c r="J80" s="5">
        <v>0</v>
      </c>
      <c r="K80" s="5">
        <v>15</v>
      </c>
      <c r="L80" s="5">
        <v>0</v>
      </c>
      <c r="M80" s="5">
        <v>0</v>
      </c>
      <c r="N80" s="3"/>
    </row>
    <row r="81" spans="1:14" s="14" customFormat="1" ht="12.75">
      <c r="A81" s="12"/>
      <c r="B81" s="12" t="s">
        <v>27</v>
      </c>
      <c r="C81" s="13">
        <f>COUNT(C54:C80)</f>
        <v>8</v>
      </c>
      <c r="D81" s="13"/>
      <c r="E81" s="12"/>
      <c r="F81" s="13">
        <f aca="true" t="shared" si="8" ref="F81:M81">SUM(F54:F80)</f>
        <v>60</v>
      </c>
      <c r="G81" s="13">
        <f t="shared" si="8"/>
        <v>730</v>
      </c>
      <c r="H81" s="13">
        <f t="shared" si="8"/>
        <v>121</v>
      </c>
      <c r="I81" s="13">
        <f t="shared" si="8"/>
        <v>185</v>
      </c>
      <c r="J81" s="13">
        <f t="shared" si="8"/>
        <v>20</v>
      </c>
      <c r="K81" s="13">
        <f t="shared" si="8"/>
        <v>217</v>
      </c>
      <c r="L81" s="13">
        <f t="shared" si="8"/>
        <v>152</v>
      </c>
      <c r="M81" s="13">
        <f t="shared" si="8"/>
        <v>35</v>
      </c>
      <c r="N81" s="12"/>
    </row>
    <row r="82" spans="2:14" s="1" customFormat="1" ht="12.75">
      <c r="B82" s="19" t="s">
        <v>74</v>
      </c>
      <c r="C82" s="20"/>
      <c r="D82" s="20"/>
      <c r="E82" s="20"/>
      <c r="F82" s="14"/>
      <c r="G82" s="113">
        <f>SUM(H81:J81)</f>
        <v>326</v>
      </c>
      <c r="H82" s="113"/>
      <c r="I82" s="113"/>
      <c r="J82" s="103">
        <f>SUM(K81:M81)</f>
        <v>404</v>
      </c>
      <c r="K82" s="103"/>
      <c r="L82" s="103"/>
      <c r="M82" s="11"/>
      <c r="N82" s="10"/>
    </row>
    <row r="83" spans="2:14" s="1" customFormat="1" ht="12.75">
      <c r="B83" s="10" t="s">
        <v>149</v>
      </c>
      <c r="C83" s="20"/>
      <c r="D83" s="20"/>
      <c r="E83" s="20"/>
      <c r="F83" s="14"/>
      <c r="G83" s="61"/>
      <c r="H83" s="61"/>
      <c r="I83" s="61"/>
      <c r="J83" s="61"/>
      <c r="K83" s="61"/>
      <c r="L83" s="61"/>
      <c r="M83" s="11"/>
      <c r="N83" s="10"/>
    </row>
    <row r="84" spans="2:14" s="1" customFormat="1" ht="12.75">
      <c r="B84" s="68" t="s">
        <v>69</v>
      </c>
      <c r="C84" s="20"/>
      <c r="D84" s="20"/>
      <c r="E84" s="20"/>
      <c r="F84" s="68">
        <f>SUM(F54:F80)</f>
        <v>60</v>
      </c>
      <c r="G84" s="71" t="s">
        <v>150</v>
      </c>
      <c r="H84" s="71" t="s">
        <v>151</v>
      </c>
      <c r="I84" s="61"/>
      <c r="J84" s="61"/>
      <c r="K84" s="61"/>
      <c r="L84" s="61"/>
      <c r="M84" s="11"/>
      <c r="N84" s="10"/>
    </row>
    <row r="85" spans="2:14" s="1" customFormat="1" ht="12.75">
      <c r="B85" s="69" t="s">
        <v>165</v>
      </c>
      <c r="C85" s="20"/>
      <c r="D85" s="20"/>
      <c r="E85" s="20"/>
      <c r="F85" s="70">
        <f>SUM(F54:F70)</f>
        <v>42</v>
      </c>
      <c r="G85" s="71">
        <f>+F54+F55+F57+F65+F70</f>
        <v>19</v>
      </c>
      <c r="H85" s="71">
        <f>F85-G85</f>
        <v>23</v>
      </c>
      <c r="I85" s="61"/>
      <c r="J85" t="s">
        <v>167</v>
      </c>
      <c r="K85"/>
      <c r="L85"/>
      <c r="M85" s="11"/>
      <c r="N85" s="10"/>
    </row>
    <row r="86" spans="2:14" s="1" customFormat="1" ht="12.75">
      <c r="B86" s="69" t="s">
        <v>166</v>
      </c>
      <c r="C86" s="20"/>
      <c r="D86" s="20"/>
      <c r="E86" s="20"/>
      <c r="F86" s="70">
        <f>SUM(F72:F80)</f>
        <v>18</v>
      </c>
      <c r="G86" s="71">
        <f>+F72+F73+F74</f>
        <v>9</v>
      </c>
      <c r="H86" s="71">
        <f>F86-G86</f>
        <v>9</v>
      </c>
      <c r="I86" s="61"/>
      <c r="J86" t="s">
        <v>171</v>
      </c>
      <c r="K86"/>
      <c r="L86"/>
      <c r="M86" s="11"/>
      <c r="N86" s="10"/>
    </row>
    <row r="87" spans="2:14" s="1" customFormat="1" ht="12.75">
      <c r="B87" s="69"/>
      <c r="C87" s="20"/>
      <c r="D87" s="20"/>
      <c r="E87" s="20"/>
      <c r="F87" s="70"/>
      <c r="G87" s="68">
        <f>SUM(G85:G86)</f>
        <v>28</v>
      </c>
      <c r="H87" s="68">
        <f>SUM(H85:H86)</f>
        <v>32</v>
      </c>
      <c r="I87" s="61"/>
      <c r="J87"/>
      <c r="K87"/>
      <c r="L87"/>
      <c r="M87" s="11"/>
      <c r="N87" s="10"/>
    </row>
    <row r="88" spans="2:5" ht="12.75">
      <c r="B88" s="104" t="s">
        <v>77</v>
      </c>
      <c r="C88" s="105"/>
      <c r="D88" s="105"/>
      <c r="E88" s="105"/>
    </row>
    <row r="89" spans="2:13" s="39" customFormat="1" ht="12.75">
      <c r="B89" s="39" t="s">
        <v>78</v>
      </c>
      <c r="F89" s="39">
        <f>SUM(F54:F56)</f>
        <v>16</v>
      </c>
      <c r="G89" s="39">
        <f>SUM(G54:G56)</f>
        <v>130</v>
      </c>
      <c r="H89" s="39">
        <f aca="true" t="shared" si="9" ref="H89:M89">SUM(H54:H56)</f>
        <v>45</v>
      </c>
      <c r="I89" s="39">
        <f t="shared" si="9"/>
        <v>35</v>
      </c>
      <c r="J89" s="39">
        <f t="shared" si="9"/>
        <v>20</v>
      </c>
      <c r="K89" s="39">
        <f t="shared" si="9"/>
        <v>15</v>
      </c>
      <c r="L89" s="39">
        <f t="shared" si="9"/>
        <v>15</v>
      </c>
      <c r="M89" s="39">
        <f t="shared" si="9"/>
        <v>0</v>
      </c>
    </row>
    <row r="90" spans="2:13" s="26" customFormat="1" ht="12.75">
      <c r="B90" s="26" t="s">
        <v>79</v>
      </c>
      <c r="F90" s="26">
        <f>SUM(F57:F59)</f>
        <v>11</v>
      </c>
      <c r="G90" s="26">
        <f>SUM(G57:G59)</f>
        <v>80</v>
      </c>
      <c r="H90" s="26">
        <f aca="true" t="shared" si="10" ref="H90:M90">SUM(H57:H59)</f>
        <v>15</v>
      </c>
      <c r="I90" s="26">
        <f t="shared" si="10"/>
        <v>15</v>
      </c>
      <c r="J90" s="26">
        <f t="shared" si="10"/>
        <v>0</v>
      </c>
      <c r="K90" s="26">
        <f t="shared" si="10"/>
        <v>25</v>
      </c>
      <c r="L90" s="26">
        <f t="shared" si="10"/>
        <v>0</v>
      </c>
      <c r="M90" s="26">
        <f t="shared" si="10"/>
        <v>25</v>
      </c>
    </row>
    <row r="91" spans="2:13" s="40" customFormat="1" ht="12.75">
      <c r="B91" s="40" t="s">
        <v>32</v>
      </c>
      <c r="F91" s="40">
        <f>SUM(F60:F60)</f>
        <v>1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</row>
    <row r="92" spans="2:13" s="40" customFormat="1" ht="12.75">
      <c r="B92" s="40" t="s">
        <v>133</v>
      </c>
      <c r="F92" s="40">
        <f>SUM(F62:F63)</f>
        <v>4</v>
      </c>
      <c r="G92" s="40">
        <f aca="true" t="shared" si="11" ref="G92:M92">SUM(G62:G63)</f>
        <v>120</v>
      </c>
      <c r="H92" s="40">
        <f t="shared" si="11"/>
        <v>0</v>
      </c>
      <c r="I92" s="40">
        <f t="shared" si="11"/>
        <v>60</v>
      </c>
      <c r="J92" s="40">
        <f t="shared" si="11"/>
        <v>0</v>
      </c>
      <c r="K92" s="40">
        <f t="shared" si="11"/>
        <v>0</v>
      </c>
      <c r="L92" s="40">
        <f t="shared" si="11"/>
        <v>60</v>
      </c>
      <c r="M92" s="40">
        <f t="shared" si="11"/>
        <v>0</v>
      </c>
    </row>
    <row r="93" spans="2:13" s="40" customFormat="1" ht="12.75">
      <c r="B93" s="40" t="s">
        <v>134</v>
      </c>
      <c r="F93" s="40">
        <f>SUM(F64:F64)</f>
        <v>0</v>
      </c>
      <c r="G93" s="40">
        <f aca="true" t="shared" si="12" ref="G93:M93">SUM(G64:G64)</f>
        <v>15</v>
      </c>
      <c r="H93" s="40">
        <f t="shared" si="12"/>
        <v>0</v>
      </c>
      <c r="I93" s="40">
        <f t="shared" si="12"/>
        <v>15</v>
      </c>
      <c r="J93" s="40">
        <f t="shared" si="12"/>
        <v>0</v>
      </c>
      <c r="K93" s="40">
        <f t="shared" si="12"/>
        <v>0</v>
      </c>
      <c r="L93" s="40">
        <f t="shared" si="12"/>
        <v>0</v>
      </c>
      <c r="M93" s="40">
        <f t="shared" si="12"/>
        <v>0</v>
      </c>
    </row>
    <row r="94" spans="2:13" s="40" customFormat="1" ht="12.75">
      <c r="B94" s="45" t="s">
        <v>81</v>
      </c>
      <c r="C94"/>
      <c r="D94"/>
      <c r="E94"/>
      <c r="F94">
        <f aca="true" t="shared" si="13" ref="F94:M94">SUM(F89:F93)</f>
        <v>32</v>
      </c>
      <c r="G94">
        <f t="shared" si="13"/>
        <v>345</v>
      </c>
      <c r="H94">
        <f t="shared" si="13"/>
        <v>60</v>
      </c>
      <c r="I94">
        <f t="shared" si="13"/>
        <v>125</v>
      </c>
      <c r="J94">
        <f t="shared" si="13"/>
        <v>20</v>
      </c>
      <c r="K94">
        <f t="shared" si="13"/>
        <v>40</v>
      </c>
      <c r="L94">
        <f t="shared" si="13"/>
        <v>75</v>
      </c>
      <c r="M94">
        <f t="shared" si="13"/>
        <v>25</v>
      </c>
    </row>
    <row r="95" s="40" customFormat="1" ht="12.75"/>
    <row r="97" spans="2:13" ht="12.75">
      <c r="B97" s="16" t="s">
        <v>168</v>
      </c>
      <c r="D97" s="16"/>
      <c r="E97" s="21" t="s">
        <v>41</v>
      </c>
      <c r="F97" s="21" t="s">
        <v>0</v>
      </c>
      <c r="G97" s="21"/>
      <c r="H97" s="16"/>
      <c r="I97" s="16"/>
      <c r="J97" s="16"/>
      <c r="K97" s="16"/>
      <c r="L97" s="16"/>
      <c r="M97" s="16"/>
    </row>
    <row r="98" spans="2:13" ht="12.75">
      <c r="B98" t="s">
        <v>1</v>
      </c>
      <c r="D98" s="17"/>
      <c r="E98" s="62">
        <f>G98/G101</f>
        <v>0.4583333333333333</v>
      </c>
      <c r="F98" s="21" t="s">
        <v>42</v>
      </c>
      <c r="G98" s="21">
        <f>H133+K133</f>
        <v>319</v>
      </c>
      <c r="H98" s="16"/>
      <c r="I98" s="16"/>
      <c r="J98" s="16"/>
      <c r="K98" s="16"/>
      <c r="L98" s="16"/>
      <c r="M98" s="16"/>
    </row>
    <row r="99" spans="2:13" ht="12.75">
      <c r="B99" t="s">
        <v>92</v>
      </c>
      <c r="D99" s="17"/>
      <c r="E99" s="62">
        <f>G99/G101</f>
        <v>0.37212643678160917</v>
      </c>
      <c r="F99" s="21" t="s">
        <v>43</v>
      </c>
      <c r="G99" s="21">
        <f>I133+L133</f>
        <v>259</v>
      </c>
      <c r="H99" s="16"/>
      <c r="I99" s="16"/>
      <c r="J99" s="16"/>
      <c r="K99" s="16"/>
      <c r="L99" s="16"/>
      <c r="M99" s="16"/>
    </row>
    <row r="100" spans="2:13" ht="12.75">
      <c r="B100" t="s">
        <v>34</v>
      </c>
      <c r="D100" s="17"/>
      <c r="E100" s="62">
        <f>G100/G101</f>
        <v>0.16954022988505746</v>
      </c>
      <c r="F100" s="21" t="s">
        <v>44</v>
      </c>
      <c r="G100" s="21">
        <f>J133+M133</f>
        <v>118</v>
      </c>
      <c r="H100" s="16"/>
      <c r="I100" s="16"/>
      <c r="J100" s="16"/>
      <c r="K100" s="16"/>
      <c r="L100" s="16"/>
      <c r="M100" s="16"/>
    </row>
    <row r="101" spans="2:13" ht="12.75">
      <c r="B101" t="s">
        <v>46</v>
      </c>
      <c r="D101" s="16"/>
      <c r="E101" s="62">
        <f>SUM(E98:E100)</f>
        <v>1</v>
      </c>
      <c r="F101" s="21" t="s">
        <v>3</v>
      </c>
      <c r="G101" s="21">
        <f>SUM(G98:G100)</f>
        <v>696</v>
      </c>
      <c r="H101" s="16"/>
      <c r="I101" s="16"/>
      <c r="J101" s="16"/>
      <c r="K101" s="16"/>
      <c r="L101" s="16"/>
      <c r="M101" s="16"/>
    </row>
    <row r="102" ht="12.75">
      <c r="B102" t="s">
        <v>57</v>
      </c>
    </row>
    <row r="103" spans="1:14" ht="12.75" customHeight="1">
      <c r="A103" s="100" t="s">
        <v>35</v>
      </c>
      <c r="B103" s="102" t="s">
        <v>4</v>
      </c>
      <c r="C103" s="101" t="s">
        <v>5</v>
      </c>
      <c r="D103" s="107"/>
      <c r="E103" s="108"/>
      <c r="F103" s="72" t="s">
        <v>6</v>
      </c>
      <c r="G103" s="101" t="s">
        <v>7</v>
      </c>
      <c r="H103" s="107"/>
      <c r="I103" s="107"/>
      <c r="J103" s="107"/>
      <c r="K103" s="107"/>
      <c r="L103" s="107"/>
      <c r="M103" s="108"/>
      <c r="N103" s="94" t="s">
        <v>8</v>
      </c>
    </row>
    <row r="104" spans="1:14" s="1" customFormat="1" ht="12.75">
      <c r="A104" s="100"/>
      <c r="B104" s="111"/>
      <c r="C104" s="73" t="s">
        <v>9</v>
      </c>
      <c r="D104" s="73" t="s">
        <v>10</v>
      </c>
      <c r="E104" s="74" t="s">
        <v>11</v>
      </c>
      <c r="F104" s="109" t="s">
        <v>69</v>
      </c>
      <c r="G104" s="74" t="s">
        <v>3</v>
      </c>
      <c r="H104" s="98" t="s">
        <v>146</v>
      </c>
      <c r="I104" s="99"/>
      <c r="J104" s="97"/>
      <c r="K104" s="98" t="s">
        <v>147</v>
      </c>
      <c r="L104" s="99"/>
      <c r="M104" s="97"/>
      <c r="N104" s="95"/>
    </row>
    <row r="105" spans="1:14" s="1" customFormat="1" ht="12.75">
      <c r="A105" s="100"/>
      <c r="B105" s="112"/>
      <c r="C105" s="76"/>
      <c r="D105" s="76" t="s">
        <v>14</v>
      </c>
      <c r="E105" s="77" t="s">
        <v>15</v>
      </c>
      <c r="F105" s="110"/>
      <c r="G105" s="77" t="s">
        <v>16</v>
      </c>
      <c r="H105" s="75" t="s">
        <v>17</v>
      </c>
      <c r="I105" s="78" t="s">
        <v>18</v>
      </c>
      <c r="J105" s="78" t="s">
        <v>19</v>
      </c>
      <c r="K105" s="78" t="s">
        <v>17</v>
      </c>
      <c r="L105" s="78" t="s">
        <v>18</v>
      </c>
      <c r="M105" s="78" t="s">
        <v>19</v>
      </c>
      <c r="N105" s="96"/>
    </row>
    <row r="106" spans="1:14" s="25" customFormat="1" ht="12.75">
      <c r="A106" s="22">
        <f>A105+1</f>
        <v>1</v>
      </c>
      <c r="B106" s="44" t="s">
        <v>59</v>
      </c>
      <c r="C106" s="42">
        <v>5</v>
      </c>
      <c r="D106" s="42">
        <v>5</v>
      </c>
      <c r="E106" s="42"/>
      <c r="F106" s="23">
        <v>3</v>
      </c>
      <c r="G106" s="42">
        <v>30</v>
      </c>
      <c r="H106" s="23">
        <v>15</v>
      </c>
      <c r="I106" s="23">
        <v>15</v>
      </c>
      <c r="J106" s="23">
        <v>0</v>
      </c>
      <c r="K106" s="23">
        <v>0</v>
      </c>
      <c r="L106" s="23">
        <v>0</v>
      </c>
      <c r="M106" s="23">
        <v>0</v>
      </c>
      <c r="N106" s="22"/>
    </row>
    <row r="107" spans="1:14" s="25" customFormat="1" ht="12.75">
      <c r="A107" s="22">
        <v>2</v>
      </c>
      <c r="B107" s="22" t="s">
        <v>63</v>
      </c>
      <c r="C107" s="42">
        <v>5</v>
      </c>
      <c r="D107" s="42">
        <v>5</v>
      </c>
      <c r="E107" s="42"/>
      <c r="F107" s="23">
        <v>3</v>
      </c>
      <c r="G107" s="42">
        <v>30</v>
      </c>
      <c r="H107" s="23">
        <v>15</v>
      </c>
      <c r="I107" s="23">
        <v>15</v>
      </c>
      <c r="J107" s="23">
        <v>0</v>
      </c>
      <c r="K107" s="23">
        <v>0</v>
      </c>
      <c r="L107" s="23">
        <v>0</v>
      </c>
      <c r="M107" s="23">
        <v>0</v>
      </c>
      <c r="N107" s="22"/>
    </row>
    <row r="108" spans="1:14" s="25" customFormat="1" ht="12.75">
      <c r="A108" s="22">
        <v>3</v>
      </c>
      <c r="B108" s="22" t="s">
        <v>64</v>
      </c>
      <c r="C108" s="23"/>
      <c r="D108" s="42">
        <v>5</v>
      </c>
      <c r="E108" s="23"/>
      <c r="F108" s="23">
        <v>3</v>
      </c>
      <c r="G108" s="23">
        <v>30</v>
      </c>
      <c r="H108" s="23">
        <v>15</v>
      </c>
      <c r="I108" s="23">
        <v>15</v>
      </c>
      <c r="J108" s="23">
        <v>0</v>
      </c>
      <c r="K108" s="23">
        <v>0</v>
      </c>
      <c r="L108" s="23">
        <v>0</v>
      </c>
      <c r="M108" s="23">
        <v>0</v>
      </c>
      <c r="N108" s="22"/>
    </row>
    <row r="109" spans="1:14" s="25" customFormat="1" ht="12.75">
      <c r="A109" s="22">
        <v>4</v>
      </c>
      <c r="B109" s="22" t="s">
        <v>65</v>
      </c>
      <c r="C109" s="23"/>
      <c r="D109" s="23">
        <v>6</v>
      </c>
      <c r="E109" s="23"/>
      <c r="F109" s="23">
        <v>3</v>
      </c>
      <c r="G109" s="23">
        <v>30</v>
      </c>
      <c r="H109" s="23">
        <v>0</v>
      </c>
      <c r="I109" s="23">
        <v>0</v>
      </c>
      <c r="J109" s="23">
        <v>0</v>
      </c>
      <c r="K109" s="23">
        <v>15</v>
      </c>
      <c r="L109" s="23">
        <v>15</v>
      </c>
      <c r="M109" s="23">
        <v>0</v>
      </c>
      <c r="N109" s="22"/>
    </row>
    <row r="110" spans="1:14" s="25" customFormat="1" ht="12.75">
      <c r="A110" s="22">
        <v>5</v>
      </c>
      <c r="B110" s="22" t="s">
        <v>39</v>
      </c>
      <c r="C110" s="23"/>
      <c r="D110" s="23">
        <v>6</v>
      </c>
      <c r="E110" s="23"/>
      <c r="F110" s="23">
        <v>3</v>
      </c>
      <c r="G110" s="23">
        <v>30</v>
      </c>
      <c r="H110" s="23">
        <v>0</v>
      </c>
      <c r="I110" s="23">
        <v>0</v>
      </c>
      <c r="J110" s="23">
        <v>0</v>
      </c>
      <c r="K110" s="23">
        <v>15</v>
      </c>
      <c r="L110" s="23">
        <v>0</v>
      </c>
      <c r="M110" s="23">
        <v>15</v>
      </c>
      <c r="N110" s="22"/>
    </row>
    <row r="111" spans="1:14" s="25" customFormat="1" ht="12.75">
      <c r="A111" s="22">
        <v>6</v>
      </c>
      <c r="B111" s="22" t="s">
        <v>158</v>
      </c>
      <c r="C111" s="23"/>
      <c r="D111" s="23">
        <v>6</v>
      </c>
      <c r="E111" s="23"/>
      <c r="F111" s="23">
        <v>4</v>
      </c>
      <c r="G111" s="23">
        <v>40</v>
      </c>
      <c r="H111" s="24">
        <v>0</v>
      </c>
      <c r="I111" s="24">
        <v>0</v>
      </c>
      <c r="J111" s="24">
        <v>0</v>
      </c>
      <c r="K111" s="24">
        <v>10</v>
      </c>
      <c r="L111" s="24">
        <v>0</v>
      </c>
      <c r="M111" s="24">
        <v>30</v>
      </c>
      <c r="N111" s="22"/>
    </row>
    <row r="112" spans="1:14" s="1" customFormat="1" ht="12.75">
      <c r="A112" s="3">
        <v>7</v>
      </c>
      <c r="B112" s="3" t="s">
        <v>36</v>
      </c>
      <c r="C112" s="4"/>
      <c r="D112" s="4">
        <v>5</v>
      </c>
      <c r="E112" s="4"/>
      <c r="F112" s="2">
        <v>2</v>
      </c>
      <c r="G112" s="4">
        <v>28</v>
      </c>
      <c r="H112" s="2">
        <v>10</v>
      </c>
      <c r="I112" s="2">
        <v>0</v>
      </c>
      <c r="J112" s="2">
        <v>18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v>8</v>
      </c>
      <c r="B113" s="3" t="s">
        <v>76</v>
      </c>
      <c r="C113" s="2"/>
      <c r="D113" s="4">
        <v>5</v>
      </c>
      <c r="E113" s="2"/>
      <c r="F113" s="2">
        <v>1</v>
      </c>
      <c r="G113" s="2">
        <v>13</v>
      </c>
      <c r="H113" s="2">
        <v>3</v>
      </c>
      <c r="I113" s="2">
        <v>10</v>
      </c>
      <c r="J113" s="2">
        <v>0</v>
      </c>
      <c r="K113" s="2">
        <v>0</v>
      </c>
      <c r="L113" s="2">
        <v>0</v>
      </c>
      <c r="M113" s="2">
        <v>0</v>
      </c>
      <c r="N113" s="3"/>
    </row>
    <row r="114" spans="1:14" s="1" customFormat="1" ht="12.75">
      <c r="A114" s="3">
        <v>9</v>
      </c>
      <c r="B114" s="3" t="s">
        <v>72</v>
      </c>
      <c r="C114" s="2"/>
      <c r="D114" s="2">
        <v>5</v>
      </c>
      <c r="E114" s="2"/>
      <c r="F114" s="2">
        <v>1</v>
      </c>
      <c r="G114" s="2">
        <v>12</v>
      </c>
      <c r="H114" s="5">
        <v>12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3"/>
    </row>
    <row r="115" spans="1:14" s="1" customFormat="1" ht="12.75">
      <c r="A115" s="3">
        <f>A114+1</f>
        <v>10</v>
      </c>
      <c r="B115" s="3" t="s">
        <v>73</v>
      </c>
      <c r="C115" s="2"/>
      <c r="D115" s="4">
        <v>5</v>
      </c>
      <c r="E115" s="2"/>
      <c r="F115" s="2">
        <v>1</v>
      </c>
      <c r="G115" s="2">
        <v>25</v>
      </c>
      <c r="H115" s="2">
        <v>13</v>
      </c>
      <c r="I115" s="2">
        <v>12</v>
      </c>
      <c r="J115" s="2">
        <v>0</v>
      </c>
      <c r="K115" s="2">
        <v>0</v>
      </c>
      <c r="L115" s="2">
        <v>0</v>
      </c>
      <c r="M115" s="2">
        <v>0</v>
      </c>
      <c r="N115" s="3"/>
    </row>
    <row r="116" spans="1:14" s="1" customFormat="1" ht="12.75">
      <c r="A116" s="3">
        <f>A115+1</f>
        <v>11</v>
      </c>
      <c r="B116" s="6" t="s">
        <v>31</v>
      </c>
      <c r="C116" s="7"/>
      <c r="D116" s="8"/>
      <c r="E116" s="7" t="s">
        <v>143</v>
      </c>
      <c r="F116" s="2">
        <v>10</v>
      </c>
      <c r="G116" s="2">
        <v>45</v>
      </c>
      <c r="H116" s="2">
        <v>0</v>
      </c>
      <c r="I116" s="2">
        <v>15</v>
      </c>
      <c r="J116" s="2">
        <v>0</v>
      </c>
      <c r="K116" s="2">
        <v>0</v>
      </c>
      <c r="L116" s="2">
        <v>30</v>
      </c>
      <c r="M116" s="2">
        <v>0</v>
      </c>
      <c r="N116" s="3" t="s">
        <v>157</v>
      </c>
    </row>
    <row r="117" spans="1:14" s="1" customFormat="1" ht="12.75">
      <c r="A117" s="3">
        <f>A116+1</f>
        <v>12</v>
      </c>
      <c r="B117" s="6" t="s">
        <v>60</v>
      </c>
      <c r="C117" s="7"/>
      <c r="D117" s="8">
        <v>5</v>
      </c>
      <c r="E117" s="7"/>
      <c r="F117" s="2">
        <v>1</v>
      </c>
      <c r="G117" s="2">
        <v>15</v>
      </c>
      <c r="H117" s="2">
        <v>15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3"/>
    </row>
    <row r="118" spans="1:14" s="1" customFormat="1" ht="12.75">
      <c r="A118" s="3">
        <f>A117+1</f>
        <v>13</v>
      </c>
      <c r="B118" s="6" t="s">
        <v>61</v>
      </c>
      <c r="C118" s="7">
        <v>5</v>
      </c>
      <c r="D118" s="8">
        <v>5</v>
      </c>
      <c r="E118" s="7"/>
      <c r="F118" s="7">
        <v>1</v>
      </c>
      <c r="G118" s="7">
        <v>28</v>
      </c>
      <c r="H118" s="5">
        <v>18</v>
      </c>
      <c r="I118" s="5">
        <v>10</v>
      </c>
      <c r="J118" s="5">
        <v>0</v>
      </c>
      <c r="K118" s="5">
        <v>0</v>
      </c>
      <c r="L118" s="5">
        <v>0</v>
      </c>
      <c r="M118" s="5">
        <v>0</v>
      </c>
      <c r="N118" s="6"/>
    </row>
    <row r="119" spans="1:14" s="1" customFormat="1" ht="12.75">
      <c r="A119" s="3">
        <f>A118+1</f>
        <v>14</v>
      </c>
      <c r="B119" s="3" t="s">
        <v>71</v>
      </c>
      <c r="C119" s="2"/>
      <c r="D119" s="4">
        <v>5</v>
      </c>
      <c r="E119" s="2"/>
      <c r="F119" s="2">
        <v>2</v>
      </c>
      <c r="G119" s="2">
        <v>30</v>
      </c>
      <c r="H119" s="2">
        <v>15</v>
      </c>
      <c r="I119" s="2">
        <v>0</v>
      </c>
      <c r="J119" s="2">
        <v>15</v>
      </c>
      <c r="K119" s="2">
        <v>0</v>
      </c>
      <c r="L119" s="2">
        <v>0</v>
      </c>
      <c r="M119" s="2">
        <v>0</v>
      </c>
      <c r="N119" s="3"/>
    </row>
    <row r="120" spans="1:14" s="1" customFormat="1" ht="12.75">
      <c r="A120" s="3">
        <v>15</v>
      </c>
      <c r="B120" s="3" t="s">
        <v>66</v>
      </c>
      <c r="C120" s="2">
        <v>6</v>
      </c>
      <c r="D120" s="2">
        <v>6</v>
      </c>
      <c r="E120" s="2"/>
      <c r="F120" s="2">
        <v>2</v>
      </c>
      <c r="G120" s="2">
        <v>25</v>
      </c>
      <c r="H120" s="2">
        <v>0</v>
      </c>
      <c r="I120" s="2">
        <v>0</v>
      </c>
      <c r="J120" s="2">
        <v>0</v>
      </c>
      <c r="K120" s="2">
        <v>13</v>
      </c>
      <c r="L120" s="2">
        <v>12</v>
      </c>
      <c r="M120" s="2">
        <v>0</v>
      </c>
      <c r="N120" s="3"/>
    </row>
    <row r="121" spans="1:14" s="1" customFormat="1" ht="12.75">
      <c r="A121" s="3">
        <v>16</v>
      </c>
      <c r="B121" s="3" t="s">
        <v>37</v>
      </c>
      <c r="C121" s="2">
        <v>6</v>
      </c>
      <c r="D121" s="2">
        <v>6</v>
      </c>
      <c r="E121" s="2"/>
      <c r="F121" s="2">
        <v>1</v>
      </c>
      <c r="G121" s="2">
        <v>30</v>
      </c>
      <c r="H121" s="2">
        <v>0</v>
      </c>
      <c r="I121" s="2">
        <v>0</v>
      </c>
      <c r="J121" s="2">
        <v>0</v>
      </c>
      <c r="K121" s="2">
        <v>15</v>
      </c>
      <c r="L121" s="2">
        <v>15</v>
      </c>
      <c r="M121" s="2">
        <v>0</v>
      </c>
      <c r="N121" s="9"/>
    </row>
    <row r="122" spans="1:14" s="1" customFormat="1" ht="12.75">
      <c r="A122" s="3">
        <v>17</v>
      </c>
      <c r="B122" s="3" t="s">
        <v>67</v>
      </c>
      <c r="C122" s="4"/>
      <c r="D122" s="4">
        <v>6</v>
      </c>
      <c r="E122" s="4"/>
      <c r="F122" s="2">
        <v>1</v>
      </c>
      <c r="G122" s="4">
        <v>15</v>
      </c>
      <c r="H122" s="2">
        <v>0</v>
      </c>
      <c r="I122" s="2">
        <v>0</v>
      </c>
      <c r="J122" s="2">
        <v>0</v>
      </c>
      <c r="K122" s="2">
        <v>15</v>
      </c>
      <c r="L122" s="2">
        <v>0</v>
      </c>
      <c r="M122" s="2">
        <v>0</v>
      </c>
      <c r="N122" s="3"/>
    </row>
    <row r="123" spans="1:14" s="1" customFormat="1" ht="12.75">
      <c r="A123" s="3">
        <v>18</v>
      </c>
      <c r="B123" s="3" t="s">
        <v>68</v>
      </c>
      <c r="C123" s="2">
        <v>6</v>
      </c>
      <c r="D123" s="2"/>
      <c r="E123" s="2"/>
      <c r="F123" s="2">
        <v>1</v>
      </c>
      <c r="G123" s="2">
        <v>15</v>
      </c>
      <c r="H123" s="5">
        <v>0</v>
      </c>
      <c r="I123" s="5">
        <v>0</v>
      </c>
      <c r="J123" s="5">
        <v>0</v>
      </c>
      <c r="K123" s="5">
        <v>15</v>
      </c>
      <c r="L123" s="5">
        <v>0</v>
      </c>
      <c r="M123" s="5">
        <v>0</v>
      </c>
      <c r="N123" s="3"/>
    </row>
    <row r="124" spans="1:14" s="1" customFormat="1" ht="12.75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</row>
    <row r="125" spans="1:14" ht="12.75">
      <c r="A125" s="3"/>
      <c r="B125" s="46" t="s">
        <v>83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</row>
    <row r="126" spans="1:14" s="1" customFormat="1" ht="12.75">
      <c r="A126" s="3">
        <v>20</v>
      </c>
      <c r="B126" s="3" t="s">
        <v>120</v>
      </c>
      <c r="C126" s="2"/>
      <c r="D126" s="2">
        <v>5</v>
      </c>
      <c r="E126" s="2"/>
      <c r="F126" s="2">
        <v>2</v>
      </c>
      <c r="G126" s="2">
        <v>30</v>
      </c>
      <c r="H126" s="2">
        <v>15</v>
      </c>
      <c r="I126" s="2">
        <v>15</v>
      </c>
      <c r="J126" s="2">
        <v>0</v>
      </c>
      <c r="K126" s="2">
        <v>0</v>
      </c>
      <c r="L126" s="2">
        <v>0</v>
      </c>
      <c r="M126" s="2">
        <v>0</v>
      </c>
      <c r="N126" s="3"/>
    </row>
    <row r="127" spans="1:14" s="1" customFormat="1" ht="12.75">
      <c r="A127" s="3">
        <v>21</v>
      </c>
      <c r="B127" s="3" t="s">
        <v>121</v>
      </c>
      <c r="C127" s="2">
        <v>5</v>
      </c>
      <c r="D127" s="2">
        <v>5</v>
      </c>
      <c r="E127" s="2"/>
      <c r="F127" s="2">
        <v>4</v>
      </c>
      <c r="G127" s="2">
        <v>45</v>
      </c>
      <c r="H127" s="2">
        <v>15</v>
      </c>
      <c r="I127" s="2">
        <v>15</v>
      </c>
      <c r="J127" s="2">
        <v>15</v>
      </c>
      <c r="K127" s="2">
        <v>0</v>
      </c>
      <c r="L127" s="2">
        <v>0</v>
      </c>
      <c r="M127" s="2">
        <v>0</v>
      </c>
      <c r="N127" s="3"/>
    </row>
    <row r="128" spans="1:14" s="1" customFormat="1" ht="12.75">
      <c r="A128" s="3">
        <v>22</v>
      </c>
      <c r="B128" s="3" t="s">
        <v>122</v>
      </c>
      <c r="C128" s="2"/>
      <c r="D128" s="2">
        <v>5</v>
      </c>
      <c r="E128" s="2"/>
      <c r="F128" s="2">
        <v>2</v>
      </c>
      <c r="G128" s="2">
        <v>30</v>
      </c>
      <c r="H128" s="2">
        <v>15</v>
      </c>
      <c r="I128" s="2">
        <v>0</v>
      </c>
      <c r="J128" s="2">
        <v>15</v>
      </c>
      <c r="K128" s="2">
        <v>0</v>
      </c>
      <c r="L128" s="2">
        <v>0</v>
      </c>
      <c r="M128" s="2">
        <v>0</v>
      </c>
      <c r="N128" s="3"/>
    </row>
    <row r="129" spans="1:14" s="1" customFormat="1" ht="12.75">
      <c r="A129" s="3">
        <v>23</v>
      </c>
      <c r="B129" s="3" t="s">
        <v>123</v>
      </c>
      <c r="C129" s="2"/>
      <c r="D129" s="2">
        <v>5</v>
      </c>
      <c r="E129" s="2"/>
      <c r="F129" s="2">
        <v>3</v>
      </c>
      <c r="G129" s="2">
        <v>45</v>
      </c>
      <c r="H129" s="2">
        <v>0</v>
      </c>
      <c r="I129" s="2">
        <v>35</v>
      </c>
      <c r="J129" s="2">
        <v>10</v>
      </c>
      <c r="K129" s="2">
        <v>0</v>
      </c>
      <c r="L129" s="2">
        <v>0</v>
      </c>
      <c r="M129" s="2">
        <v>0</v>
      </c>
      <c r="N129" s="3"/>
    </row>
    <row r="130" spans="1:14" s="1" customFormat="1" ht="12.75">
      <c r="A130" s="3">
        <v>24</v>
      </c>
      <c r="B130" s="3" t="s">
        <v>124</v>
      </c>
      <c r="C130" s="2"/>
      <c r="D130" s="2">
        <v>6</v>
      </c>
      <c r="E130" s="2"/>
      <c r="F130" s="2">
        <v>2</v>
      </c>
      <c r="G130" s="2">
        <v>30</v>
      </c>
      <c r="H130" s="2">
        <v>0</v>
      </c>
      <c r="I130" s="2">
        <v>0</v>
      </c>
      <c r="J130" s="2">
        <v>0</v>
      </c>
      <c r="K130" s="2">
        <v>15</v>
      </c>
      <c r="L130" s="2">
        <v>15</v>
      </c>
      <c r="M130" s="2">
        <v>0</v>
      </c>
      <c r="N130" s="3"/>
    </row>
    <row r="131" spans="1:14" s="1" customFormat="1" ht="12.75">
      <c r="A131" s="3">
        <v>25</v>
      </c>
      <c r="B131" s="3" t="s">
        <v>125</v>
      </c>
      <c r="C131" s="2">
        <v>6</v>
      </c>
      <c r="D131" s="2">
        <v>6</v>
      </c>
      <c r="E131" s="2"/>
      <c r="F131" s="2">
        <v>3</v>
      </c>
      <c r="G131" s="2">
        <v>30</v>
      </c>
      <c r="H131" s="2">
        <v>0</v>
      </c>
      <c r="I131" s="2">
        <v>0</v>
      </c>
      <c r="J131" s="2">
        <v>0</v>
      </c>
      <c r="K131" s="2">
        <v>15</v>
      </c>
      <c r="L131" s="2">
        <v>15</v>
      </c>
      <c r="M131" s="2">
        <v>0</v>
      </c>
      <c r="N131" s="3"/>
    </row>
    <row r="132" spans="1:14" s="1" customFormat="1" ht="12.75">
      <c r="A132" s="3">
        <v>26</v>
      </c>
      <c r="B132" s="3" t="s">
        <v>62</v>
      </c>
      <c r="C132" s="2"/>
      <c r="D132" s="2">
        <v>6</v>
      </c>
      <c r="E132" s="2"/>
      <c r="F132" s="2">
        <v>1</v>
      </c>
      <c r="G132" s="2">
        <v>15</v>
      </c>
      <c r="H132" s="2">
        <v>0</v>
      </c>
      <c r="I132" s="2">
        <v>0</v>
      </c>
      <c r="J132" s="2">
        <v>0</v>
      </c>
      <c r="K132" s="2">
        <v>15</v>
      </c>
      <c r="L132" s="2">
        <v>0</v>
      </c>
      <c r="M132" s="2">
        <v>0</v>
      </c>
      <c r="N132" s="3"/>
    </row>
    <row r="133" spans="1:14" s="14" customFormat="1" ht="12.75">
      <c r="A133" s="12"/>
      <c r="B133" s="12" t="s">
        <v>27</v>
      </c>
      <c r="C133" s="13">
        <f>COUNT(C106:C132)</f>
        <v>8</v>
      </c>
      <c r="D133" s="12"/>
      <c r="E133" s="12"/>
      <c r="F133" s="13">
        <f aca="true" t="shared" si="14" ref="F133:M133">SUM(F106:F132)</f>
        <v>60</v>
      </c>
      <c r="G133" s="13">
        <f t="shared" si="14"/>
        <v>696</v>
      </c>
      <c r="H133" s="13">
        <f t="shared" si="14"/>
        <v>176</v>
      </c>
      <c r="I133" s="13">
        <f t="shared" si="14"/>
        <v>157</v>
      </c>
      <c r="J133" s="13">
        <f t="shared" si="14"/>
        <v>73</v>
      </c>
      <c r="K133" s="13">
        <f t="shared" si="14"/>
        <v>143</v>
      </c>
      <c r="L133" s="13">
        <f t="shared" si="14"/>
        <v>102</v>
      </c>
      <c r="M133" s="13">
        <f t="shared" si="14"/>
        <v>45</v>
      </c>
      <c r="N133" s="12"/>
    </row>
    <row r="134" spans="2:14" s="16" customFormat="1" ht="12.75">
      <c r="B134" s="16" t="s">
        <v>74</v>
      </c>
      <c r="H134" s="106">
        <f>SUM(H133:J133)</f>
        <v>406</v>
      </c>
      <c r="I134" s="106"/>
      <c r="J134" s="106"/>
      <c r="K134" s="106">
        <f>SUM(K133:M133)</f>
        <v>290</v>
      </c>
      <c r="L134" s="106"/>
      <c r="M134" s="106"/>
      <c r="N134" s="15"/>
    </row>
    <row r="135" spans="8:14" s="16" customFormat="1" ht="12.75">
      <c r="H135" s="60"/>
      <c r="I135" s="60"/>
      <c r="J135" s="60"/>
      <c r="K135" s="60"/>
      <c r="L135" s="60"/>
      <c r="M135" s="60"/>
      <c r="N135" s="15"/>
    </row>
    <row r="136" ht="12.75">
      <c r="B136" s="10" t="s">
        <v>159</v>
      </c>
    </row>
    <row r="137" spans="1:14" ht="12.75">
      <c r="A137" s="1"/>
      <c r="B137" s="68" t="s">
        <v>69</v>
      </c>
      <c r="C137" s="20"/>
      <c r="D137" s="20"/>
      <c r="E137" s="20"/>
      <c r="F137" s="68">
        <f>SUM(F106:F132)</f>
        <v>60</v>
      </c>
      <c r="G137" s="71" t="s">
        <v>152</v>
      </c>
      <c r="H137" s="71" t="s">
        <v>153</v>
      </c>
      <c r="I137" s="61"/>
      <c r="J137" s="61"/>
      <c r="K137" s="61"/>
      <c r="L137" s="61"/>
      <c r="M137" s="11"/>
      <c r="N137" s="10"/>
    </row>
    <row r="138" spans="1:14" ht="12.75">
      <c r="A138" s="1"/>
      <c r="B138" s="69" t="s">
        <v>165</v>
      </c>
      <c r="C138" s="20"/>
      <c r="D138" s="20"/>
      <c r="E138" s="20"/>
      <c r="F138" s="70">
        <f>SUM(F106:F123)</f>
        <v>43</v>
      </c>
      <c r="G138" s="71">
        <f>+F106+F107+F108+SUM(F112:F116)+SUM(F117:F119)-10</f>
        <v>18</v>
      </c>
      <c r="H138" s="71">
        <f>F138-G138</f>
        <v>25</v>
      </c>
      <c r="I138" s="61"/>
      <c r="J138" s="61"/>
      <c r="K138" s="61"/>
      <c r="L138" s="61"/>
      <c r="M138" s="11"/>
      <c r="N138" s="10"/>
    </row>
    <row r="139" spans="1:14" ht="12.75">
      <c r="A139" s="1"/>
      <c r="B139" s="69" t="s">
        <v>166</v>
      </c>
      <c r="C139" s="20"/>
      <c r="D139" s="20"/>
      <c r="E139" s="20"/>
      <c r="F139" s="70">
        <f>SUM(F126:F132)</f>
        <v>17</v>
      </c>
      <c r="G139" s="71">
        <f>+SUM(F126:F129)</f>
        <v>11</v>
      </c>
      <c r="H139" s="71">
        <f>F139-G139</f>
        <v>6</v>
      </c>
      <c r="I139" s="61"/>
      <c r="J139" s="61"/>
      <c r="K139" s="61"/>
      <c r="L139" s="61"/>
      <c r="M139" s="11"/>
      <c r="N139" s="10"/>
    </row>
    <row r="140" spans="1:14" ht="12.75">
      <c r="A140" s="1"/>
      <c r="B140" s="1"/>
      <c r="C140" s="20"/>
      <c r="D140" s="20"/>
      <c r="E140" s="20"/>
      <c r="F140" s="14"/>
      <c r="G140" s="68">
        <f>SUM(G138:G139)</f>
        <v>29</v>
      </c>
      <c r="H140" s="68">
        <f>SUM(H138:H139)</f>
        <v>31</v>
      </c>
      <c r="I140" s="61"/>
      <c r="J140" s="61"/>
      <c r="K140" s="61"/>
      <c r="L140" s="61"/>
      <c r="M140" s="11"/>
      <c r="N140" s="10"/>
    </row>
    <row r="141" spans="2:5" ht="12.75">
      <c r="B141" s="104" t="s">
        <v>77</v>
      </c>
      <c r="C141" s="105"/>
      <c r="D141" s="105"/>
      <c r="E141" s="105"/>
    </row>
    <row r="142" spans="2:13" s="26" customFormat="1" ht="12.75">
      <c r="B142" s="26" t="s">
        <v>79</v>
      </c>
      <c r="F142" s="26">
        <f>SUM(F106:F111)</f>
        <v>19</v>
      </c>
      <c r="G142" s="26">
        <f>SUM(G106:G111)</f>
        <v>190</v>
      </c>
      <c r="H142" s="26">
        <f aca="true" t="shared" si="15" ref="H142:M142">SUM(H106:H111)</f>
        <v>45</v>
      </c>
      <c r="I142" s="26">
        <f t="shared" si="15"/>
        <v>45</v>
      </c>
      <c r="J142" s="26">
        <f t="shared" si="15"/>
        <v>0</v>
      </c>
      <c r="K142" s="26">
        <f t="shared" si="15"/>
        <v>40</v>
      </c>
      <c r="L142" s="26">
        <f t="shared" si="15"/>
        <v>15</v>
      </c>
      <c r="M142" s="26">
        <f t="shared" si="15"/>
        <v>45</v>
      </c>
    </row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9" spans="2:4" ht="12.75">
      <c r="B149" t="s">
        <v>77</v>
      </c>
      <c r="D149" t="s">
        <v>135</v>
      </c>
    </row>
    <row r="150" spans="2:13" s="39" customFormat="1" ht="12.75">
      <c r="B150" s="39" t="s">
        <v>78</v>
      </c>
      <c r="D150" s="39">
        <v>300</v>
      </c>
      <c r="E150" s="39">
        <v>36</v>
      </c>
      <c r="F150" s="39">
        <f aca="true" t="shared" si="16" ref="F150:M150">+F31+F89</f>
        <v>49</v>
      </c>
      <c r="G150" s="39">
        <f t="shared" si="16"/>
        <v>314</v>
      </c>
      <c r="H150" s="39">
        <f t="shared" si="16"/>
        <v>105</v>
      </c>
      <c r="I150" s="39">
        <f t="shared" si="16"/>
        <v>125</v>
      </c>
      <c r="J150" s="39">
        <f t="shared" si="16"/>
        <v>20</v>
      </c>
      <c r="K150" s="39">
        <f t="shared" si="16"/>
        <v>49</v>
      </c>
      <c r="L150" s="39">
        <f t="shared" si="16"/>
        <v>15</v>
      </c>
      <c r="M150" s="39">
        <f t="shared" si="16"/>
        <v>0</v>
      </c>
    </row>
    <row r="151" spans="2:13" s="26" customFormat="1" ht="12.75">
      <c r="B151" s="26" t="s">
        <v>79</v>
      </c>
      <c r="D151" s="26">
        <v>300</v>
      </c>
      <c r="E151" s="26">
        <v>36</v>
      </c>
      <c r="F151" s="26">
        <f>++F32+F90+F142</f>
        <v>35</v>
      </c>
      <c r="G151" s="26">
        <f aca="true" t="shared" si="17" ref="G151:M151">+G32+G90+G142</f>
        <v>300</v>
      </c>
      <c r="H151" s="26">
        <f t="shared" si="17"/>
        <v>60</v>
      </c>
      <c r="I151" s="26">
        <f t="shared" si="17"/>
        <v>60</v>
      </c>
      <c r="J151" s="26">
        <f t="shared" si="17"/>
        <v>0</v>
      </c>
      <c r="K151" s="26">
        <f t="shared" si="17"/>
        <v>80</v>
      </c>
      <c r="L151" s="26">
        <f t="shared" si="17"/>
        <v>30</v>
      </c>
      <c r="M151" s="26">
        <f t="shared" si="17"/>
        <v>70</v>
      </c>
    </row>
    <row r="152" spans="2:13" s="40" customFormat="1" ht="12.75">
      <c r="B152" s="40" t="s">
        <v>80</v>
      </c>
      <c r="D152" s="40">
        <v>60</v>
      </c>
      <c r="E152" s="40">
        <v>3</v>
      </c>
      <c r="F152" s="40">
        <f>+F33</f>
        <v>6</v>
      </c>
      <c r="G152" s="40">
        <f>+SUM(G33:G33)</f>
        <v>60</v>
      </c>
      <c r="H152" s="40">
        <f aca="true" t="shared" si="18" ref="H152:M152">+SUM(H33:H33)</f>
        <v>30</v>
      </c>
      <c r="I152" s="40">
        <f t="shared" si="18"/>
        <v>0</v>
      </c>
      <c r="J152" s="40">
        <f t="shared" si="18"/>
        <v>0</v>
      </c>
      <c r="K152" s="40">
        <f t="shared" si="18"/>
        <v>30</v>
      </c>
      <c r="L152" s="40">
        <f t="shared" si="18"/>
        <v>0</v>
      </c>
      <c r="M152" s="40">
        <f t="shared" si="18"/>
        <v>0</v>
      </c>
    </row>
    <row r="153" spans="2:13" s="40" customFormat="1" ht="12.75">
      <c r="B153" s="40" t="s">
        <v>23</v>
      </c>
      <c r="D153" s="40">
        <v>30</v>
      </c>
      <c r="E153" s="40">
        <v>2</v>
      </c>
      <c r="F153" s="40">
        <f>+F34</f>
        <v>2</v>
      </c>
      <c r="G153" s="40">
        <f>SUM(G34:G34)</f>
        <v>30</v>
      </c>
      <c r="H153" s="40">
        <f aca="true" t="shared" si="19" ref="H153:M153">SUM(H34:H34)</f>
        <v>0</v>
      </c>
      <c r="I153" s="40">
        <f t="shared" si="19"/>
        <v>0</v>
      </c>
      <c r="J153" s="40">
        <f t="shared" si="19"/>
        <v>30</v>
      </c>
      <c r="K153" s="40">
        <f t="shared" si="19"/>
        <v>0</v>
      </c>
      <c r="L153" s="40">
        <f t="shared" si="19"/>
        <v>0</v>
      </c>
      <c r="M153" s="40">
        <f t="shared" si="19"/>
        <v>0</v>
      </c>
    </row>
    <row r="154" spans="2:13" s="40" customFormat="1" ht="12.75">
      <c r="B154" s="40" t="s">
        <v>32</v>
      </c>
      <c r="D154" s="40">
        <v>0</v>
      </c>
      <c r="E154" s="40">
        <v>0</v>
      </c>
      <c r="F154" s="40">
        <f>+F91</f>
        <v>1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</row>
    <row r="155" spans="2:13" s="40" customFormat="1" ht="12.75">
      <c r="B155" s="40" t="s">
        <v>133</v>
      </c>
      <c r="D155" s="40">
        <v>120</v>
      </c>
      <c r="E155" s="40">
        <v>5</v>
      </c>
      <c r="F155" s="40">
        <f aca="true" t="shared" si="20" ref="F155:M156">+F35+F92</f>
        <v>7</v>
      </c>
      <c r="G155" s="40">
        <f t="shared" si="20"/>
        <v>240</v>
      </c>
      <c r="H155" s="40">
        <f t="shared" si="20"/>
        <v>0</v>
      </c>
      <c r="I155" s="40">
        <f t="shared" si="20"/>
        <v>120</v>
      </c>
      <c r="J155" s="40">
        <f t="shared" si="20"/>
        <v>0</v>
      </c>
      <c r="K155" s="40">
        <f t="shared" si="20"/>
        <v>0</v>
      </c>
      <c r="L155" s="40">
        <f t="shared" si="20"/>
        <v>120</v>
      </c>
      <c r="M155" s="40">
        <f t="shared" si="20"/>
        <v>0</v>
      </c>
    </row>
    <row r="156" spans="2:13" ht="12.75">
      <c r="B156" s="40" t="s">
        <v>134</v>
      </c>
      <c r="D156" s="40">
        <v>60</v>
      </c>
      <c r="E156" s="40">
        <v>0</v>
      </c>
      <c r="F156" s="47">
        <f t="shared" si="20"/>
        <v>0</v>
      </c>
      <c r="G156" s="47">
        <f t="shared" si="20"/>
        <v>75</v>
      </c>
      <c r="H156" s="47">
        <f t="shared" si="20"/>
        <v>0</v>
      </c>
      <c r="I156" s="47">
        <f t="shared" si="20"/>
        <v>45</v>
      </c>
      <c r="J156" s="47">
        <f t="shared" si="20"/>
        <v>0</v>
      </c>
      <c r="K156" s="47">
        <f t="shared" si="20"/>
        <v>0</v>
      </c>
      <c r="L156" s="47">
        <f t="shared" si="20"/>
        <v>30</v>
      </c>
      <c r="M156" s="47">
        <f t="shared" si="20"/>
        <v>0</v>
      </c>
    </row>
    <row r="157" spans="2:14" ht="12.75">
      <c r="B157" s="53" t="s">
        <v>81</v>
      </c>
      <c r="C157" s="52"/>
      <c r="D157" s="52">
        <f>+SUM(D150:D156)</f>
        <v>870</v>
      </c>
      <c r="E157" s="52">
        <f>+SUM(E150:E156)</f>
        <v>82</v>
      </c>
      <c r="F157" s="52">
        <f>+SUM(F150:F156)</f>
        <v>100</v>
      </c>
      <c r="G157" s="52">
        <f aca="true" t="shared" si="21" ref="G157:M157">+SUM(G150:G156)</f>
        <v>1019</v>
      </c>
      <c r="H157" s="52">
        <f t="shared" si="21"/>
        <v>195</v>
      </c>
      <c r="I157" s="52">
        <f t="shared" si="21"/>
        <v>350</v>
      </c>
      <c r="J157" s="52">
        <f t="shared" si="21"/>
        <v>50</v>
      </c>
      <c r="K157" s="52">
        <f t="shared" si="21"/>
        <v>159</v>
      </c>
      <c r="L157" s="52">
        <f t="shared" si="21"/>
        <v>195</v>
      </c>
      <c r="M157" s="52">
        <f t="shared" si="21"/>
        <v>70</v>
      </c>
      <c r="N157" s="52"/>
    </row>
    <row r="159" spans="2:8" ht="12.75">
      <c r="B159" s="60" t="s">
        <v>87</v>
      </c>
      <c r="C159" s="16"/>
      <c r="D159" s="16"/>
      <c r="E159" s="16"/>
      <c r="F159" s="16"/>
      <c r="G159" s="16"/>
      <c r="H159" s="16"/>
    </row>
    <row r="160" spans="2:8" ht="12.75">
      <c r="B160" s="16"/>
      <c r="C160" s="60" t="s">
        <v>81</v>
      </c>
      <c r="D160" s="60" t="s">
        <v>45</v>
      </c>
      <c r="E160" s="60" t="s">
        <v>165</v>
      </c>
      <c r="F160" s="60" t="s">
        <v>45</v>
      </c>
      <c r="G160" s="60" t="s">
        <v>166</v>
      </c>
      <c r="H160" s="60" t="s">
        <v>45</v>
      </c>
    </row>
    <row r="161" spans="2:8" ht="12.75">
      <c r="B161" s="60" t="s">
        <v>84</v>
      </c>
      <c r="C161" s="16">
        <f>+E161+G161</f>
        <v>886</v>
      </c>
      <c r="D161" s="63">
        <f>+C161/C$164</f>
        <v>0.443</v>
      </c>
      <c r="E161" s="16">
        <f>SUM(H12:H24)+SUM(K12:K24)+SUM(H54:H70)+SUM(K54:K70)+SUM(H106:H123)+SUM(K106:K123)</f>
        <v>661</v>
      </c>
      <c r="F161" s="63">
        <f>+E161/E$164</f>
        <v>0.4264516129032258</v>
      </c>
      <c r="G161" s="64">
        <f>SUM(H72:H80)+SUM(K72:K80)+SUM(H126:H132)+SUM(K126:K132)</f>
        <v>225</v>
      </c>
      <c r="H161" s="63">
        <f>+G161/G$164</f>
        <v>0.5</v>
      </c>
    </row>
    <row r="162" spans="2:8" ht="12.75">
      <c r="B162" s="60" t="s">
        <v>85</v>
      </c>
      <c r="C162" s="16">
        <f>+E162+G162</f>
        <v>911</v>
      </c>
      <c r="D162" s="63">
        <f>+C162/C$164</f>
        <v>0.4555</v>
      </c>
      <c r="E162" s="16">
        <f>SUM(I12:I24)+SUM(L12:L24)+SUM(I54:I70)+SUM(L54:L70)+SUM(I106:I123)+SUM(L106:L123)</f>
        <v>736</v>
      </c>
      <c r="F162" s="63">
        <f>+E162/E$164</f>
        <v>0.47483870967741937</v>
      </c>
      <c r="G162" s="64">
        <f>SUM(I72:I80)+SUM(L72:L80)+SUM(I126:I132)+SUM(L126:L132)</f>
        <v>175</v>
      </c>
      <c r="H162" s="63">
        <f>+G162/G$164</f>
        <v>0.3888888888888889</v>
      </c>
    </row>
    <row r="163" spans="2:8" ht="12.75">
      <c r="B163" s="60" t="s">
        <v>86</v>
      </c>
      <c r="C163" s="16">
        <f>+E163+G163</f>
        <v>203</v>
      </c>
      <c r="D163" s="63">
        <f>+C163/C$164</f>
        <v>0.1015</v>
      </c>
      <c r="E163" s="16">
        <f>SUM(J12:J24)+SUM(M12:M24)+SUM(J54:J70)+SUM(M54:M70)+SUM(J106:J123)+SUM(M106:M123)</f>
        <v>153</v>
      </c>
      <c r="F163" s="63">
        <f>+E163/E$164</f>
        <v>0.09870967741935484</v>
      </c>
      <c r="G163" s="64">
        <f>SUM(J72:J80)+SUM(M72:M80)+SUM(J126:J132)+SUM(M126:M132)</f>
        <v>50</v>
      </c>
      <c r="H163" s="63">
        <f>+G163/G$164</f>
        <v>0.1111111111111111</v>
      </c>
    </row>
    <row r="164" spans="2:8" ht="12.75">
      <c r="B164" s="60" t="s">
        <v>81</v>
      </c>
      <c r="C164" s="16">
        <f>+E164+G164</f>
        <v>2000</v>
      </c>
      <c r="D164" s="63">
        <f>+C164/C$164</f>
        <v>1</v>
      </c>
      <c r="E164" s="16">
        <f>SUM(E161:E163)</f>
        <v>1550</v>
      </c>
      <c r="F164" s="63">
        <f>+E164/E$164</f>
        <v>1</v>
      </c>
      <c r="G164" s="64">
        <f>SUM(G161:G163)</f>
        <v>450</v>
      </c>
      <c r="H164" s="63">
        <f>+G164/G$164</f>
        <v>1</v>
      </c>
    </row>
    <row r="168" spans="3:4" ht="12.75">
      <c r="C168" s="84" t="s">
        <v>169</v>
      </c>
      <c r="D168" s="84" t="s">
        <v>45</v>
      </c>
    </row>
    <row r="169" spans="2:4" ht="12.75">
      <c r="B169" s="16" t="s">
        <v>170</v>
      </c>
      <c r="C169" s="64">
        <f>G20+G21+G23+SUM(G61:G63)+G116+G164</f>
        <v>780</v>
      </c>
      <c r="D169" s="85">
        <f>(C169/C164)*100</f>
        <v>39</v>
      </c>
    </row>
  </sheetData>
  <sheetProtection/>
  <mergeCells count="34">
    <mergeCell ref="G82:I82"/>
    <mergeCell ref="H104:J104"/>
    <mergeCell ref="H134:J134"/>
    <mergeCell ref="B141:E141"/>
    <mergeCell ref="B88:E88"/>
    <mergeCell ref="A103:A105"/>
    <mergeCell ref="B103:B105"/>
    <mergeCell ref="C103:E103"/>
    <mergeCell ref="K134:M134"/>
    <mergeCell ref="G103:M103"/>
    <mergeCell ref="N51:N53"/>
    <mergeCell ref="F52:F53"/>
    <mergeCell ref="H52:J52"/>
    <mergeCell ref="K52:M52"/>
    <mergeCell ref="N103:N105"/>
    <mergeCell ref="F104:F105"/>
    <mergeCell ref="K104:M104"/>
    <mergeCell ref="J82:L82"/>
    <mergeCell ref="H26:J26"/>
    <mergeCell ref="K26:M26"/>
    <mergeCell ref="B29:E29"/>
    <mergeCell ref="B30:E30"/>
    <mergeCell ref="A51:A53"/>
    <mergeCell ref="B51:B53"/>
    <mergeCell ref="C51:E51"/>
    <mergeCell ref="G51:M51"/>
    <mergeCell ref="A9:A11"/>
    <mergeCell ref="B9:B11"/>
    <mergeCell ref="C9:E9"/>
    <mergeCell ref="G9:M9"/>
    <mergeCell ref="N9:N11"/>
    <mergeCell ref="F10:F11"/>
    <mergeCell ref="H10:J10"/>
    <mergeCell ref="K10:M10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0" customFormat="1" ht="15.75">
      <c r="A1" s="80" t="s">
        <v>176</v>
      </c>
    </row>
    <row r="3" spans="2:11" ht="12.75">
      <c r="B3" s="16" t="s">
        <v>168</v>
      </c>
      <c r="D3" s="16"/>
      <c r="E3" s="21" t="s">
        <v>40</v>
      </c>
      <c r="F3" s="21" t="s">
        <v>0</v>
      </c>
      <c r="G3" s="21"/>
      <c r="H3" s="16"/>
      <c r="I3" s="16"/>
      <c r="J3" s="16"/>
      <c r="K3" s="16"/>
    </row>
    <row r="4" spans="2:11" ht="12.75">
      <c r="B4" t="s">
        <v>1</v>
      </c>
      <c r="D4" s="16"/>
      <c r="E4" s="62">
        <f>G4/G7</f>
        <v>0.3989547038327526</v>
      </c>
      <c r="F4" s="21" t="s">
        <v>42</v>
      </c>
      <c r="G4" s="21">
        <f>H25+K25</f>
        <v>229</v>
      </c>
      <c r="H4" s="16"/>
      <c r="I4" s="16"/>
      <c r="J4" s="16"/>
      <c r="K4" s="16"/>
    </row>
    <row r="5" spans="2:11" ht="12.75">
      <c r="B5" t="s">
        <v>92</v>
      </c>
      <c r="D5" s="16"/>
      <c r="E5" s="62">
        <f>G5/G7</f>
        <v>0.5487804878048781</v>
      </c>
      <c r="F5" s="21" t="s">
        <v>43</v>
      </c>
      <c r="G5" s="21">
        <f>I25+L25</f>
        <v>315</v>
      </c>
      <c r="H5" s="16"/>
      <c r="I5" s="16"/>
      <c r="J5" s="16"/>
      <c r="K5" s="16"/>
    </row>
    <row r="6" spans="2:11" ht="12.75">
      <c r="B6" t="s">
        <v>2</v>
      </c>
      <c r="D6" s="16"/>
      <c r="E6" s="62">
        <f>G6/G7</f>
        <v>0.05226480836236934</v>
      </c>
      <c r="F6" s="21" t="s">
        <v>44</v>
      </c>
      <c r="G6" s="21">
        <f>J25+M25</f>
        <v>30</v>
      </c>
      <c r="H6" s="16"/>
      <c r="I6" s="16"/>
      <c r="J6" s="16"/>
      <c r="K6" s="16"/>
    </row>
    <row r="7" spans="2:11" ht="12.75">
      <c r="B7" t="s">
        <v>46</v>
      </c>
      <c r="D7" s="16"/>
      <c r="E7" s="62">
        <f>SUM(E4:E6)</f>
        <v>1</v>
      </c>
      <c r="F7" s="21" t="s">
        <v>3</v>
      </c>
      <c r="G7" s="21">
        <f>SUM(G4:G6)</f>
        <v>574</v>
      </c>
      <c r="H7" s="16"/>
      <c r="I7" s="16"/>
      <c r="J7" s="16"/>
      <c r="K7" s="16"/>
    </row>
    <row r="8" spans="2:11" ht="12.75">
      <c r="B8" t="s">
        <v>140</v>
      </c>
      <c r="D8" s="16"/>
      <c r="E8" s="16"/>
      <c r="F8" s="16"/>
      <c r="G8" s="16"/>
      <c r="H8" s="16"/>
      <c r="I8" s="16"/>
      <c r="J8" s="16"/>
      <c r="K8" s="16"/>
    </row>
    <row r="9" spans="1:14" ht="12.75" customHeight="1">
      <c r="A9" s="100" t="s">
        <v>35</v>
      </c>
      <c r="B9" s="100" t="s">
        <v>4</v>
      </c>
      <c r="C9" s="102" t="s">
        <v>5</v>
      </c>
      <c r="D9" s="102"/>
      <c r="E9" s="102"/>
      <c r="F9" s="72" t="s">
        <v>6</v>
      </c>
      <c r="G9" s="102" t="s">
        <v>7</v>
      </c>
      <c r="H9" s="100"/>
      <c r="I9" s="100"/>
      <c r="J9" s="100"/>
      <c r="K9" s="100"/>
      <c r="L9" s="100"/>
      <c r="M9" s="100"/>
      <c r="N9" s="94" t="s">
        <v>8</v>
      </c>
    </row>
    <row r="10" spans="1:14" s="1" customFormat="1" ht="12.75">
      <c r="A10" s="100"/>
      <c r="B10" s="101"/>
      <c r="C10" s="73" t="s">
        <v>9</v>
      </c>
      <c r="D10" s="73" t="s">
        <v>10</v>
      </c>
      <c r="E10" s="74" t="s">
        <v>11</v>
      </c>
      <c r="F10" s="97" t="s">
        <v>69</v>
      </c>
      <c r="G10" s="74" t="s">
        <v>3</v>
      </c>
      <c r="H10" s="98" t="s">
        <v>12</v>
      </c>
      <c r="I10" s="99"/>
      <c r="J10" s="97"/>
      <c r="K10" s="98" t="s">
        <v>13</v>
      </c>
      <c r="L10" s="99"/>
      <c r="M10" s="97"/>
      <c r="N10" s="95"/>
    </row>
    <row r="11" spans="1:14" s="1" customFormat="1" ht="12.75">
      <c r="A11" s="100"/>
      <c r="B11" s="101"/>
      <c r="C11" s="76"/>
      <c r="D11" s="76" t="s">
        <v>14</v>
      </c>
      <c r="E11" s="77" t="s">
        <v>15</v>
      </c>
      <c r="F11" s="97"/>
      <c r="G11" s="77" t="s">
        <v>16</v>
      </c>
      <c r="H11" s="75" t="s">
        <v>17</v>
      </c>
      <c r="I11" s="78" t="s">
        <v>18</v>
      </c>
      <c r="J11" s="78" t="s">
        <v>19</v>
      </c>
      <c r="K11" s="78" t="s">
        <v>17</v>
      </c>
      <c r="L11" s="78" t="s">
        <v>18</v>
      </c>
      <c r="M11" s="78" t="s">
        <v>19</v>
      </c>
      <c r="N11" s="96"/>
    </row>
    <row r="12" spans="1:14" s="33" customFormat="1" ht="12.75">
      <c r="A12" s="30">
        <v>1</v>
      </c>
      <c r="B12" s="30" t="s">
        <v>21</v>
      </c>
      <c r="C12" s="31">
        <v>1</v>
      </c>
      <c r="D12" s="31">
        <v>1</v>
      </c>
      <c r="E12" s="31"/>
      <c r="F12" s="32">
        <v>9</v>
      </c>
      <c r="G12" s="31">
        <v>45</v>
      </c>
      <c r="H12" s="32">
        <v>15</v>
      </c>
      <c r="I12" s="32">
        <v>30</v>
      </c>
      <c r="J12" s="32">
        <v>0</v>
      </c>
      <c r="K12" s="32">
        <v>0</v>
      </c>
      <c r="L12" s="32">
        <v>0</v>
      </c>
      <c r="M12" s="32">
        <v>0</v>
      </c>
      <c r="N12" s="30"/>
    </row>
    <row r="13" spans="1:14" s="33" customFormat="1" ht="12.75">
      <c r="A13" s="30">
        <v>2</v>
      </c>
      <c r="B13" s="30" t="s">
        <v>22</v>
      </c>
      <c r="C13" s="32">
        <v>1</v>
      </c>
      <c r="D13" s="31">
        <v>1</v>
      </c>
      <c r="E13" s="32"/>
      <c r="F13" s="32">
        <v>9</v>
      </c>
      <c r="G13" s="32">
        <v>45</v>
      </c>
      <c r="H13" s="32">
        <v>15</v>
      </c>
      <c r="I13" s="32">
        <v>30</v>
      </c>
      <c r="J13" s="32">
        <v>0</v>
      </c>
      <c r="K13" s="32">
        <v>0</v>
      </c>
      <c r="L13" s="32">
        <v>0</v>
      </c>
      <c r="M13" s="32">
        <v>0</v>
      </c>
      <c r="N13" s="30"/>
    </row>
    <row r="14" spans="1:14" s="33" customFormat="1" ht="12.75">
      <c r="A14" s="30">
        <v>3</v>
      </c>
      <c r="B14" s="30" t="s">
        <v>25</v>
      </c>
      <c r="C14" s="32"/>
      <c r="D14" s="31">
        <v>2</v>
      </c>
      <c r="E14" s="32"/>
      <c r="F14" s="32">
        <v>6</v>
      </c>
      <c r="G14" s="32">
        <v>34</v>
      </c>
      <c r="H14" s="32">
        <v>0</v>
      </c>
      <c r="I14" s="32">
        <v>0</v>
      </c>
      <c r="J14" s="32">
        <v>0</v>
      </c>
      <c r="K14" s="32">
        <v>34</v>
      </c>
      <c r="L14" s="32">
        <v>0</v>
      </c>
      <c r="M14" s="32">
        <v>0</v>
      </c>
      <c r="N14" s="30"/>
    </row>
    <row r="15" spans="1:14" s="33" customFormat="1" ht="12.75">
      <c r="A15" s="30">
        <v>4</v>
      </c>
      <c r="B15" s="30" t="s">
        <v>48</v>
      </c>
      <c r="C15" s="32">
        <v>1</v>
      </c>
      <c r="D15" s="31">
        <v>1</v>
      </c>
      <c r="E15" s="32"/>
      <c r="F15" s="32">
        <v>9</v>
      </c>
      <c r="G15" s="32">
        <v>60</v>
      </c>
      <c r="H15" s="32">
        <v>30</v>
      </c>
      <c r="I15" s="32">
        <v>30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33" customFormat="1" ht="12.75">
      <c r="A16" s="22">
        <v>5</v>
      </c>
      <c r="B16" s="22" t="s">
        <v>47</v>
      </c>
      <c r="C16" s="23">
        <v>2</v>
      </c>
      <c r="D16" s="23">
        <v>2</v>
      </c>
      <c r="E16" s="23"/>
      <c r="F16" s="23">
        <v>5</v>
      </c>
      <c r="G16" s="23">
        <v>30</v>
      </c>
      <c r="H16" s="23">
        <v>0</v>
      </c>
      <c r="I16" s="23">
        <v>0</v>
      </c>
      <c r="J16" s="23">
        <v>0</v>
      </c>
      <c r="K16" s="23">
        <v>15</v>
      </c>
      <c r="L16" s="23">
        <v>15</v>
      </c>
      <c r="M16" s="23">
        <v>0</v>
      </c>
      <c r="N16" s="22"/>
    </row>
    <row r="17" spans="1:14" s="33" customFormat="1" ht="12.75">
      <c r="A17" s="34">
        <v>6</v>
      </c>
      <c r="B17" s="34" t="s">
        <v>24</v>
      </c>
      <c r="C17" s="35"/>
      <c r="D17" s="36">
        <v>1</v>
      </c>
      <c r="E17" s="35"/>
      <c r="F17" s="35">
        <v>3</v>
      </c>
      <c r="G17" s="35">
        <v>30</v>
      </c>
      <c r="H17" s="35">
        <v>30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4"/>
    </row>
    <row r="18" spans="1:14" s="33" customFormat="1" ht="12.75">
      <c r="A18" s="34">
        <v>7</v>
      </c>
      <c r="B18" s="34" t="s">
        <v>26</v>
      </c>
      <c r="C18" s="35">
        <v>2</v>
      </c>
      <c r="D18" s="36"/>
      <c r="E18" s="35"/>
      <c r="F18" s="35">
        <v>3</v>
      </c>
      <c r="G18" s="35">
        <v>30</v>
      </c>
      <c r="H18" s="35">
        <v>0</v>
      </c>
      <c r="I18" s="35">
        <v>0</v>
      </c>
      <c r="J18" s="35">
        <v>0</v>
      </c>
      <c r="K18" s="35">
        <v>30</v>
      </c>
      <c r="L18" s="35">
        <v>0</v>
      </c>
      <c r="M18" s="35">
        <v>0</v>
      </c>
      <c r="N18" s="34"/>
    </row>
    <row r="19" spans="1:14" s="33" customFormat="1" ht="12.75">
      <c r="A19" s="34">
        <v>8</v>
      </c>
      <c r="B19" s="34" t="s">
        <v>23</v>
      </c>
      <c r="C19" s="35"/>
      <c r="D19" s="35">
        <v>1</v>
      </c>
      <c r="E19" s="35"/>
      <c r="F19" s="35">
        <v>2</v>
      </c>
      <c r="G19" s="35">
        <v>30</v>
      </c>
      <c r="H19" s="38">
        <v>0</v>
      </c>
      <c r="I19" s="38">
        <v>0</v>
      </c>
      <c r="J19" s="38">
        <v>30</v>
      </c>
      <c r="K19" s="38">
        <v>0</v>
      </c>
      <c r="L19" s="38">
        <v>0</v>
      </c>
      <c r="M19" s="38">
        <v>0</v>
      </c>
      <c r="N19" s="34"/>
    </row>
    <row r="20" spans="1:14" s="33" customFormat="1" ht="12.75">
      <c r="A20" s="48">
        <v>9</v>
      </c>
      <c r="B20" s="49" t="s">
        <v>20</v>
      </c>
      <c r="C20" s="50"/>
      <c r="D20" s="50" t="s">
        <v>141</v>
      </c>
      <c r="E20" s="50"/>
      <c r="F20" s="51">
        <v>2</v>
      </c>
      <c r="G20" s="50">
        <v>60</v>
      </c>
      <c r="H20" s="51">
        <v>0</v>
      </c>
      <c r="I20" s="51">
        <v>30</v>
      </c>
      <c r="J20" s="51">
        <v>0</v>
      </c>
      <c r="K20" s="51">
        <v>0</v>
      </c>
      <c r="L20" s="51">
        <v>30</v>
      </c>
      <c r="M20" s="51">
        <v>0</v>
      </c>
      <c r="N20" s="48" t="s">
        <v>160</v>
      </c>
    </row>
    <row r="21" spans="1:14" s="33" customFormat="1" ht="12.75">
      <c r="A21" s="48">
        <v>10</v>
      </c>
      <c r="B21" s="48" t="s">
        <v>93</v>
      </c>
      <c r="C21" s="50"/>
      <c r="D21" s="50" t="s">
        <v>141</v>
      </c>
      <c r="E21" s="50"/>
      <c r="F21" s="51">
        <v>1</v>
      </c>
      <c r="G21" s="50">
        <v>60</v>
      </c>
      <c r="H21" s="51">
        <v>0</v>
      </c>
      <c r="I21" s="51">
        <v>30</v>
      </c>
      <c r="J21" s="51">
        <v>0</v>
      </c>
      <c r="K21" s="51">
        <v>0</v>
      </c>
      <c r="L21" s="51">
        <v>30</v>
      </c>
      <c r="M21" s="51">
        <v>0</v>
      </c>
      <c r="N21" s="48" t="s">
        <v>161</v>
      </c>
    </row>
    <row r="22" spans="1:14" s="25" customFormat="1" ht="12.75">
      <c r="A22" s="48">
        <v>11</v>
      </c>
      <c r="B22" s="48" t="s">
        <v>94</v>
      </c>
      <c r="C22" s="50"/>
      <c r="D22" s="50"/>
      <c r="E22" s="50" t="s">
        <v>141</v>
      </c>
      <c r="F22" s="51">
        <v>0</v>
      </c>
      <c r="G22" s="50">
        <v>60</v>
      </c>
      <c r="H22" s="51">
        <v>0</v>
      </c>
      <c r="I22" s="51">
        <v>30</v>
      </c>
      <c r="J22" s="51">
        <v>0</v>
      </c>
      <c r="K22" s="51">
        <v>0</v>
      </c>
      <c r="L22" s="51">
        <v>30</v>
      </c>
      <c r="M22" s="51">
        <v>0</v>
      </c>
      <c r="N22" s="48"/>
    </row>
    <row r="23" spans="1:14" s="37" customFormat="1" ht="25.5">
      <c r="A23" s="54">
        <v>12</v>
      </c>
      <c r="B23" s="54" t="s">
        <v>49</v>
      </c>
      <c r="C23" s="55">
        <v>2</v>
      </c>
      <c r="D23" s="66"/>
      <c r="E23" s="55"/>
      <c r="F23" s="83">
        <v>4</v>
      </c>
      <c r="G23" s="55">
        <v>30</v>
      </c>
      <c r="H23" s="56">
        <v>0</v>
      </c>
      <c r="I23" s="56">
        <v>0</v>
      </c>
      <c r="J23" s="56">
        <v>0</v>
      </c>
      <c r="K23" s="56">
        <v>30</v>
      </c>
      <c r="L23" s="56">
        <v>0</v>
      </c>
      <c r="M23" s="56">
        <v>0</v>
      </c>
      <c r="N23" s="54"/>
    </row>
    <row r="24" spans="1:14" s="37" customFormat="1" ht="12.75">
      <c r="A24" s="3">
        <v>13</v>
      </c>
      <c r="B24" s="3" t="s">
        <v>29</v>
      </c>
      <c r="C24" s="2">
        <v>2</v>
      </c>
      <c r="D24" s="2">
        <v>2</v>
      </c>
      <c r="E24" s="2"/>
      <c r="F24" s="2">
        <v>7</v>
      </c>
      <c r="G24" s="2">
        <v>60</v>
      </c>
      <c r="H24" s="2">
        <v>0</v>
      </c>
      <c r="I24" s="2">
        <v>0</v>
      </c>
      <c r="J24" s="2">
        <v>0</v>
      </c>
      <c r="K24" s="2">
        <v>30</v>
      </c>
      <c r="L24" s="2">
        <v>30</v>
      </c>
      <c r="M24" s="2">
        <v>0</v>
      </c>
      <c r="N24" s="3"/>
    </row>
    <row r="25" spans="1:14" s="14" customFormat="1" ht="12.75">
      <c r="A25" s="12"/>
      <c r="B25" s="12" t="s">
        <v>27</v>
      </c>
      <c r="C25" s="13">
        <f>COUNT(C12:C24)</f>
        <v>7</v>
      </c>
      <c r="D25" s="12"/>
      <c r="E25" s="12"/>
      <c r="F25" s="13">
        <f aca="true" t="shared" si="0" ref="F25:M25">SUM(F12:F24)</f>
        <v>60</v>
      </c>
      <c r="G25" s="13">
        <f t="shared" si="0"/>
        <v>574</v>
      </c>
      <c r="H25" s="13">
        <f t="shared" si="0"/>
        <v>90</v>
      </c>
      <c r="I25" s="13">
        <f t="shared" si="0"/>
        <v>180</v>
      </c>
      <c r="J25" s="13">
        <f t="shared" si="0"/>
        <v>30</v>
      </c>
      <c r="K25" s="13">
        <f t="shared" si="0"/>
        <v>139</v>
      </c>
      <c r="L25" s="13">
        <f t="shared" si="0"/>
        <v>135</v>
      </c>
      <c r="M25" s="13">
        <f t="shared" si="0"/>
        <v>0</v>
      </c>
      <c r="N25" s="12"/>
    </row>
    <row r="26" spans="1:14" s="14" customFormat="1" ht="12.75">
      <c r="A26" s="15"/>
      <c r="B26" s="19" t="s">
        <v>74</v>
      </c>
      <c r="C26" s="20"/>
      <c r="D26" s="20"/>
      <c r="E26" s="20"/>
      <c r="F26" s="20"/>
      <c r="H26" s="103">
        <f>SUM(H25:J25)</f>
        <v>300</v>
      </c>
      <c r="I26" s="103"/>
      <c r="J26" s="103"/>
      <c r="K26" s="103">
        <f>SUM(K25:M25)</f>
        <v>274</v>
      </c>
      <c r="L26" s="103"/>
      <c r="M26" s="103"/>
      <c r="N26" s="15"/>
    </row>
    <row r="27" spans="1:14" s="14" customFormat="1" ht="12.75">
      <c r="A27" s="15"/>
      <c r="B27" s="68" t="s">
        <v>69</v>
      </c>
      <c r="C27" s="20"/>
      <c r="D27" s="20"/>
      <c r="E27" s="20"/>
      <c r="F27" s="68"/>
      <c r="G27" s="71" t="s">
        <v>154</v>
      </c>
      <c r="H27" s="71" t="s">
        <v>155</v>
      </c>
      <c r="I27" s="61"/>
      <c r="J27" s="61"/>
      <c r="K27" s="61"/>
      <c r="L27" s="61"/>
      <c r="M27" s="61"/>
      <c r="N27" s="15"/>
    </row>
    <row r="28" spans="2:14" s="1" customFormat="1" ht="12.75">
      <c r="B28" s="69" t="s">
        <v>165</v>
      </c>
      <c r="C28" s="20"/>
      <c r="D28" s="20"/>
      <c r="E28" s="20"/>
      <c r="F28" s="70">
        <f>SUM(F12:F24)</f>
        <v>60</v>
      </c>
      <c r="G28" s="71">
        <f>+SUM(F12:F13)++F15+F17+F19</f>
        <v>32</v>
      </c>
      <c r="H28" s="71">
        <f>F28-G28</f>
        <v>28</v>
      </c>
      <c r="I28" s="61"/>
      <c r="J28" s="61"/>
      <c r="K28" s="61"/>
      <c r="L28" s="61"/>
      <c r="M28" s="11"/>
      <c r="N28" s="10"/>
    </row>
    <row r="29" spans="2:5" ht="12.75">
      <c r="B29" s="104"/>
      <c r="C29" s="105"/>
      <c r="D29" s="105"/>
      <c r="E29" s="105"/>
    </row>
    <row r="30" spans="2:5" ht="12.75">
      <c r="B30" s="104" t="s">
        <v>77</v>
      </c>
      <c r="C30" s="105"/>
      <c r="D30" s="105"/>
      <c r="E30" s="105"/>
    </row>
    <row r="31" spans="2:13" s="39" customFormat="1" ht="12.75">
      <c r="B31" s="39" t="s">
        <v>78</v>
      </c>
      <c r="F31" s="39">
        <f>+SUM(F12:F15)</f>
        <v>33</v>
      </c>
      <c r="G31" s="39">
        <f aca="true" t="shared" si="1" ref="G31:M31">SUM(G12:G15)</f>
        <v>184</v>
      </c>
      <c r="H31" s="39">
        <f t="shared" si="1"/>
        <v>60</v>
      </c>
      <c r="I31" s="39">
        <f t="shared" si="1"/>
        <v>90</v>
      </c>
      <c r="J31" s="39">
        <f t="shared" si="1"/>
        <v>0</v>
      </c>
      <c r="K31" s="39">
        <f t="shared" si="1"/>
        <v>34</v>
      </c>
      <c r="L31" s="39">
        <f t="shared" si="1"/>
        <v>0</v>
      </c>
      <c r="M31" s="39">
        <f t="shared" si="1"/>
        <v>0</v>
      </c>
    </row>
    <row r="32" spans="2:13" s="26" customFormat="1" ht="12.75">
      <c r="B32" s="26" t="s">
        <v>79</v>
      </c>
      <c r="F32" s="26">
        <f>SUM(F16:F16)</f>
        <v>5</v>
      </c>
      <c r="G32" s="26">
        <f>SUM(G16:G16)</f>
        <v>30</v>
      </c>
      <c r="H32" s="26">
        <f aca="true" t="shared" si="2" ref="H32:M32">SUM(H16:H16)</f>
        <v>0</v>
      </c>
      <c r="I32" s="26">
        <f t="shared" si="2"/>
        <v>0</v>
      </c>
      <c r="J32" s="26">
        <f t="shared" si="2"/>
        <v>0</v>
      </c>
      <c r="K32" s="26">
        <f t="shared" si="2"/>
        <v>15</v>
      </c>
      <c r="L32" s="26">
        <f t="shared" si="2"/>
        <v>15</v>
      </c>
      <c r="M32" s="26">
        <f t="shared" si="2"/>
        <v>0</v>
      </c>
    </row>
    <row r="33" spans="2:13" s="40" customFormat="1" ht="12.75">
      <c r="B33" s="40" t="s">
        <v>80</v>
      </c>
      <c r="F33" s="40">
        <f>SUM(F17:F18)</f>
        <v>6</v>
      </c>
      <c r="G33" s="40">
        <f aca="true" t="shared" si="3" ref="G33:M33">SUM(G17:G18)</f>
        <v>60</v>
      </c>
      <c r="H33" s="40">
        <f t="shared" si="3"/>
        <v>30</v>
      </c>
      <c r="I33" s="40">
        <f t="shared" si="3"/>
        <v>0</v>
      </c>
      <c r="J33" s="40">
        <f t="shared" si="3"/>
        <v>0</v>
      </c>
      <c r="K33" s="40">
        <f t="shared" si="3"/>
        <v>30</v>
      </c>
      <c r="L33" s="40">
        <f t="shared" si="3"/>
        <v>0</v>
      </c>
      <c r="M33" s="40">
        <f t="shared" si="3"/>
        <v>0</v>
      </c>
    </row>
    <row r="34" spans="2:13" s="40" customFormat="1" ht="12.75">
      <c r="B34" s="40" t="s">
        <v>23</v>
      </c>
      <c r="F34" s="40">
        <f>SUM(F19:F19)</f>
        <v>2</v>
      </c>
      <c r="G34" s="40">
        <f aca="true" t="shared" si="4" ref="G34:M34">SUM(G19:G19)</f>
        <v>30</v>
      </c>
      <c r="H34" s="40">
        <f t="shared" si="4"/>
        <v>0</v>
      </c>
      <c r="I34" s="40">
        <f t="shared" si="4"/>
        <v>0</v>
      </c>
      <c r="J34" s="40">
        <f t="shared" si="4"/>
        <v>30</v>
      </c>
      <c r="K34" s="40">
        <f t="shared" si="4"/>
        <v>0</v>
      </c>
      <c r="L34" s="40">
        <f t="shared" si="4"/>
        <v>0</v>
      </c>
      <c r="M34" s="40">
        <f t="shared" si="4"/>
        <v>0</v>
      </c>
    </row>
    <row r="35" spans="2:13" ht="12.75">
      <c r="B35" s="47" t="s">
        <v>133</v>
      </c>
      <c r="C35" s="47"/>
      <c r="D35" s="47"/>
      <c r="E35" s="47"/>
      <c r="F35" s="47">
        <f>SUM(F20:F21)</f>
        <v>3</v>
      </c>
      <c r="G35" s="47">
        <f aca="true" t="shared" si="5" ref="G35:M35">SUM(G20:G21)</f>
        <v>120</v>
      </c>
      <c r="H35" s="47">
        <f t="shared" si="5"/>
        <v>0</v>
      </c>
      <c r="I35" s="47">
        <f t="shared" si="5"/>
        <v>60</v>
      </c>
      <c r="J35" s="47">
        <f t="shared" si="5"/>
        <v>0</v>
      </c>
      <c r="K35" s="47">
        <f t="shared" si="5"/>
        <v>0</v>
      </c>
      <c r="L35" s="47">
        <f t="shared" si="5"/>
        <v>60</v>
      </c>
      <c r="M35" s="47">
        <f t="shared" si="5"/>
        <v>0</v>
      </c>
    </row>
    <row r="36" spans="2:13" ht="12.75">
      <c r="B36" s="47" t="s">
        <v>134</v>
      </c>
      <c r="C36" s="47"/>
      <c r="D36" s="47"/>
      <c r="E36" s="47"/>
      <c r="F36" s="47">
        <f>SUM(F22:F22)</f>
        <v>0</v>
      </c>
      <c r="G36" s="47">
        <f aca="true" t="shared" si="6" ref="G36:M36">SUM(G22:G22)</f>
        <v>60</v>
      </c>
      <c r="H36" s="47">
        <f t="shared" si="6"/>
        <v>0</v>
      </c>
      <c r="I36" s="47">
        <f t="shared" si="6"/>
        <v>30</v>
      </c>
      <c r="J36" s="47">
        <f t="shared" si="6"/>
        <v>0</v>
      </c>
      <c r="K36" s="47">
        <f t="shared" si="6"/>
        <v>0</v>
      </c>
      <c r="L36" s="47">
        <f t="shared" si="6"/>
        <v>30</v>
      </c>
      <c r="M36" s="47">
        <f t="shared" si="6"/>
        <v>0</v>
      </c>
    </row>
    <row r="37" spans="2:13" ht="12.75">
      <c r="B37" s="45" t="s">
        <v>81</v>
      </c>
      <c r="F37">
        <f>SUM(F31:F36)</f>
        <v>49</v>
      </c>
      <c r="G37">
        <f aca="true" t="shared" si="7" ref="G37:M37">SUM(G31:G36)</f>
        <v>484</v>
      </c>
      <c r="H37">
        <f t="shared" si="7"/>
        <v>90</v>
      </c>
      <c r="I37">
        <f t="shared" si="7"/>
        <v>180</v>
      </c>
      <c r="J37">
        <f t="shared" si="7"/>
        <v>30</v>
      </c>
      <c r="K37">
        <f t="shared" si="7"/>
        <v>79</v>
      </c>
      <c r="L37">
        <f t="shared" si="7"/>
        <v>105</v>
      </c>
      <c r="M37">
        <f t="shared" si="7"/>
        <v>0</v>
      </c>
    </row>
    <row r="45" spans="2:16" ht="12.75">
      <c r="B45" s="16" t="s">
        <v>168</v>
      </c>
      <c r="E45" s="21" t="s">
        <v>41</v>
      </c>
      <c r="F45" s="21" t="s">
        <v>0</v>
      </c>
      <c r="G45" s="21"/>
      <c r="O45" s="16"/>
      <c r="P45" s="16"/>
    </row>
    <row r="46" spans="2:16" ht="12.75">
      <c r="B46" t="s">
        <v>1</v>
      </c>
      <c r="E46" s="62">
        <f>G46/G49</f>
        <v>0.4297297297297297</v>
      </c>
      <c r="F46" s="21" t="s">
        <v>42</v>
      </c>
      <c r="G46" s="21">
        <f>H79+K79</f>
        <v>318</v>
      </c>
      <c r="O46" s="17"/>
      <c r="P46" s="16"/>
    </row>
    <row r="47" spans="2:16" ht="12.75">
      <c r="B47" t="s">
        <v>92</v>
      </c>
      <c r="E47" s="62">
        <f>G47/G49</f>
        <v>0.5094594594594595</v>
      </c>
      <c r="F47" s="21" t="s">
        <v>43</v>
      </c>
      <c r="G47" s="21">
        <f>I79+L79</f>
        <v>377</v>
      </c>
      <c r="O47" s="17"/>
      <c r="P47" s="16"/>
    </row>
    <row r="48" spans="2:16" ht="12.75">
      <c r="B48" t="s">
        <v>28</v>
      </c>
      <c r="E48" s="62">
        <f>G48/G49</f>
        <v>0.060810810810810814</v>
      </c>
      <c r="F48" s="21" t="s">
        <v>44</v>
      </c>
      <c r="G48" s="21">
        <f>J79+M79</f>
        <v>45</v>
      </c>
      <c r="O48" s="17"/>
      <c r="P48" s="16"/>
    </row>
    <row r="49" spans="2:16" ht="12.75">
      <c r="B49" t="s">
        <v>46</v>
      </c>
      <c r="E49" s="62">
        <f>SUM(E46:E48)</f>
        <v>1</v>
      </c>
      <c r="F49" s="21" t="s">
        <v>3</v>
      </c>
      <c r="G49" s="21">
        <f>SUM(G46:G48)</f>
        <v>740</v>
      </c>
      <c r="O49" s="16"/>
      <c r="P49" s="16"/>
    </row>
    <row r="50" ht="12.75">
      <c r="B50" t="s">
        <v>88</v>
      </c>
    </row>
    <row r="51" spans="1:14" ht="12.75" customHeight="1">
      <c r="A51" s="100" t="s">
        <v>35</v>
      </c>
      <c r="B51" s="100" t="s">
        <v>4</v>
      </c>
      <c r="C51" s="102" t="s">
        <v>5</v>
      </c>
      <c r="D51" s="102"/>
      <c r="E51" s="102"/>
      <c r="F51" s="72" t="s">
        <v>70</v>
      </c>
      <c r="G51" s="102" t="s">
        <v>7</v>
      </c>
      <c r="H51" s="100"/>
      <c r="I51" s="100"/>
      <c r="J51" s="100"/>
      <c r="K51" s="100"/>
      <c r="L51" s="100"/>
      <c r="M51" s="100"/>
      <c r="N51" s="94" t="s">
        <v>8</v>
      </c>
    </row>
    <row r="52" spans="1:14" s="1" customFormat="1" ht="12.75">
      <c r="A52" s="100"/>
      <c r="B52" s="101"/>
      <c r="C52" s="73" t="s">
        <v>9</v>
      </c>
      <c r="D52" s="73" t="s">
        <v>10</v>
      </c>
      <c r="E52" s="74" t="s">
        <v>11</v>
      </c>
      <c r="F52" s="97" t="s">
        <v>69</v>
      </c>
      <c r="G52" s="74" t="s">
        <v>3</v>
      </c>
      <c r="H52" s="98" t="s">
        <v>144</v>
      </c>
      <c r="I52" s="99"/>
      <c r="J52" s="97"/>
      <c r="K52" s="98" t="s">
        <v>145</v>
      </c>
      <c r="L52" s="99"/>
      <c r="M52" s="97"/>
      <c r="N52" s="95"/>
    </row>
    <row r="53" spans="1:14" s="1" customFormat="1" ht="12.75">
      <c r="A53" s="100"/>
      <c r="B53" s="101"/>
      <c r="C53" s="76"/>
      <c r="D53" s="76" t="s">
        <v>14</v>
      </c>
      <c r="E53" s="77" t="s">
        <v>15</v>
      </c>
      <c r="F53" s="97"/>
      <c r="G53" s="77" t="s">
        <v>16</v>
      </c>
      <c r="H53" s="75" t="s">
        <v>17</v>
      </c>
      <c r="I53" s="78" t="s">
        <v>18</v>
      </c>
      <c r="J53" s="78" t="s">
        <v>19</v>
      </c>
      <c r="K53" s="78" t="s">
        <v>17</v>
      </c>
      <c r="L53" s="78" t="s">
        <v>18</v>
      </c>
      <c r="M53" s="78" t="s">
        <v>19</v>
      </c>
      <c r="N53" s="96"/>
    </row>
    <row r="54" spans="1:14" s="33" customFormat="1" ht="12.75">
      <c r="A54" s="30">
        <v>1</v>
      </c>
      <c r="B54" s="30" t="s">
        <v>50</v>
      </c>
      <c r="C54" s="31">
        <v>3</v>
      </c>
      <c r="D54" s="31">
        <v>3</v>
      </c>
      <c r="E54" s="31"/>
      <c r="F54" s="32">
        <v>5</v>
      </c>
      <c r="G54" s="31">
        <v>45</v>
      </c>
      <c r="H54" s="32">
        <v>30</v>
      </c>
      <c r="I54" s="32">
        <v>15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s="33" customFormat="1" ht="12.75">
      <c r="A55" s="30">
        <v>2</v>
      </c>
      <c r="B55" s="30" t="s">
        <v>30</v>
      </c>
      <c r="C55" s="32">
        <v>3</v>
      </c>
      <c r="D55" s="31">
        <v>3</v>
      </c>
      <c r="E55" s="32"/>
      <c r="F55" s="32">
        <v>7</v>
      </c>
      <c r="G55" s="32">
        <v>55</v>
      </c>
      <c r="H55" s="32">
        <v>15</v>
      </c>
      <c r="I55" s="32">
        <v>20</v>
      </c>
      <c r="J55" s="32">
        <v>20</v>
      </c>
      <c r="K55" s="32">
        <v>0</v>
      </c>
      <c r="L55" s="32">
        <v>0</v>
      </c>
      <c r="M55" s="32">
        <v>0</v>
      </c>
      <c r="N55" s="30"/>
    </row>
    <row r="56" spans="1:14" s="33" customFormat="1" ht="12.75">
      <c r="A56" s="30">
        <v>3</v>
      </c>
      <c r="B56" s="30" t="s">
        <v>53</v>
      </c>
      <c r="C56" s="32">
        <v>4</v>
      </c>
      <c r="D56" s="32">
        <v>4</v>
      </c>
      <c r="E56" s="32"/>
      <c r="F56" s="32">
        <v>4</v>
      </c>
      <c r="G56" s="32">
        <v>30</v>
      </c>
      <c r="H56" s="32">
        <v>0</v>
      </c>
      <c r="I56" s="32">
        <v>0</v>
      </c>
      <c r="J56" s="32">
        <v>0</v>
      </c>
      <c r="K56" s="32">
        <v>15</v>
      </c>
      <c r="L56" s="32">
        <v>15</v>
      </c>
      <c r="M56" s="32">
        <v>0</v>
      </c>
      <c r="N56" s="30"/>
    </row>
    <row r="57" spans="1:14" s="33" customFormat="1" ht="12.75">
      <c r="A57" s="22">
        <v>4</v>
      </c>
      <c r="B57" s="22" t="s">
        <v>51</v>
      </c>
      <c r="C57" s="23">
        <v>3</v>
      </c>
      <c r="D57" s="23">
        <v>3</v>
      </c>
      <c r="E57" s="23"/>
      <c r="F57" s="23">
        <v>4</v>
      </c>
      <c r="G57" s="23">
        <v>30</v>
      </c>
      <c r="H57" s="24">
        <v>15</v>
      </c>
      <c r="I57" s="24">
        <v>15</v>
      </c>
      <c r="J57" s="24">
        <v>0</v>
      </c>
      <c r="K57" s="24">
        <v>0</v>
      </c>
      <c r="L57" s="24">
        <v>0</v>
      </c>
      <c r="M57" s="24">
        <v>0</v>
      </c>
      <c r="N57" s="22"/>
    </row>
    <row r="58" spans="1:14" s="33" customFormat="1" ht="12.75">
      <c r="A58" s="22">
        <v>5</v>
      </c>
      <c r="B58" s="22" t="s">
        <v>54</v>
      </c>
      <c r="C58" s="23"/>
      <c r="D58" s="23">
        <v>4</v>
      </c>
      <c r="E58" s="23"/>
      <c r="F58" s="23">
        <v>3</v>
      </c>
      <c r="G58" s="23">
        <v>20</v>
      </c>
      <c r="H58" s="23">
        <v>0</v>
      </c>
      <c r="I58" s="23">
        <v>0</v>
      </c>
      <c r="J58" s="23">
        <v>0</v>
      </c>
      <c r="K58" s="23">
        <v>10</v>
      </c>
      <c r="L58" s="23">
        <v>0</v>
      </c>
      <c r="M58" s="23">
        <v>10</v>
      </c>
      <c r="N58" s="22"/>
    </row>
    <row r="59" spans="1:14" s="33" customFormat="1" ht="12.75">
      <c r="A59" s="22">
        <v>6</v>
      </c>
      <c r="B59" s="22" t="s">
        <v>38</v>
      </c>
      <c r="C59" s="23"/>
      <c r="D59" s="42">
        <v>4</v>
      </c>
      <c r="E59" s="23"/>
      <c r="F59" s="23">
        <v>4</v>
      </c>
      <c r="G59" s="23">
        <v>30</v>
      </c>
      <c r="H59" s="23">
        <v>0</v>
      </c>
      <c r="I59" s="23">
        <v>0</v>
      </c>
      <c r="J59" s="23">
        <v>0</v>
      </c>
      <c r="K59" s="23">
        <v>15</v>
      </c>
      <c r="L59" s="23">
        <v>0</v>
      </c>
      <c r="M59" s="23">
        <v>15</v>
      </c>
      <c r="N59" s="22"/>
    </row>
    <row r="60" spans="1:14" s="33" customFormat="1" ht="12.75">
      <c r="A60" s="34">
        <v>7</v>
      </c>
      <c r="B60" s="34" t="s">
        <v>32</v>
      </c>
      <c r="C60" s="35"/>
      <c r="D60" s="36"/>
      <c r="E60" s="35">
        <v>4</v>
      </c>
      <c r="F60" s="35">
        <v>1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4" t="s">
        <v>33</v>
      </c>
    </row>
    <row r="61" spans="1:14" s="33" customFormat="1" ht="12.75">
      <c r="A61" s="27">
        <v>8</v>
      </c>
      <c r="B61" s="27" t="s">
        <v>31</v>
      </c>
      <c r="C61" s="18"/>
      <c r="D61" s="41"/>
      <c r="E61" s="18">
        <v>4</v>
      </c>
      <c r="F61" s="18">
        <v>0</v>
      </c>
      <c r="G61" s="18">
        <v>15</v>
      </c>
      <c r="H61" s="28">
        <v>0</v>
      </c>
      <c r="I61" s="28">
        <v>0</v>
      </c>
      <c r="J61" s="28">
        <v>0</v>
      </c>
      <c r="K61" s="28">
        <v>0</v>
      </c>
      <c r="L61" s="28">
        <v>15</v>
      </c>
      <c r="M61" s="28">
        <v>0</v>
      </c>
      <c r="N61" s="34"/>
    </row>
    <row r="62" spans="1:14" s="33" customFormat="1" ht="12.75">
      <c r="A62" s="48">
        <v>9</v>
      </c>
      <c r="B62" s="49" t="s">
        <v>20</v>
      </c>
      <c r="C62" s="50">
        <v>4</v>
      </c>
      <c r="D62" s="50" t="s">
        <v>142</v>
      </c>
      <c r="E62" s="50"/>
      <c r="F62" s="51">
        <v>3</v>
      </c>
      <c r="G62" s="50">
        <v>60</v>
      </c>
      <c r="H62" s="51">
        <v>0</v>
      </c>
      <c r="I62" s="51">
        <v>30</v>
      </c>
      <c r="J62" s="51">
        <v>0</v>
      </c>
      <c r="K62" s="51">
        <v>0</v>
      </c>
      <c r="L62" s="51">
        <v>30</v>
      </c>
      <c r="M62" s="51">
        <v>0</v>
      </c>
      <c r="N62" s="48" t="s">
        <v>162</v>
      </c>
    </row>
    <row r="63" spans="1:14" s="33" customFormat="1" ht="12.75">
      <c r="A63" s="48">
        <v>10</v>
      </c>
      <c r="B63" s="48" t="s">
        <v>93</v>
      </c>
      <c r="C63" s="50"/>
      <c r="D63" s="50" t="s">
        <v>142</v>
      </c>
      <c r="E63" s="50"/>
      <c r="F63" s="51">
        <v>1</v>
      </c>
      <c r="G63" s="50">
        <v>60</v>
      </c>
      <c r="H63" s="51">
        <v>0</v>
      </c>
      <c r="I63" s="51">
        <v>30</v>
      </c>
      <c r="J63" s="51">
        <v>0</v>
      </c>
      <c r="K63" s="51">
        <v>0</v>
      </c>
      <c r="L63" s="51">
        <v>30</v>
      </c>
      <c r="M63" s="51">
        <v>0</v>
      </c>
      <c r="N63" s="48" t="s">
        <v>163</v>
      </c>
    </row>
    <row r="64" spans="1:14" s="33" customFormat="1" ht="12.75">
      <c r="A64" s="48">
        <v>11</v>
      </c>
      <c r="B64" s="48" t="s">
        <v>94</v>
      </c>
      <c r="C64" s="50"/>
      <c r="D64" s="50"/>
      <c r="E64" s="50">
        <v>3</v>
      </c>
      <c r="F64" s="51">
        <v>0</v>
      </c>
      <c r="G64" s="50">
        <v>15</v>
      </c>
      <c r="H64" s="51">
        <v>0</v>
      </c>
      <c r="I64" s="51">
        <v>15</v>
      </c>
      <c r="J64" s="51">
        <v>0</v>
      </c>
      <c r="K64" s="51">
        <v>0</v>
      </c>
      <c r="L64" s="51">
        <v>0</v>
      </c>
      <c r="M64" s="51">
        <v>0</v>
      </c>
      <c r="N64" s="48"/>
    </row>
    <row r="65" spans="1:14" s="33" customFormat="1" ht="12.75">
      <c r="A65" s="3">
        <v>12</v>
      </c>
      <c r="B65" s="3" t="s">
        <v>52</v>
      </c>
      <c r="C65" s="2"/>
      <c r="D65" s="4">
        <v>3</v>
      </c>
      <c r="E65" s="2"/>
      <c r="F65" s="2">
        <v>1</v>
      </c>
      <c r="G65" s="2">
        <v>16</v>
      </c>
      <c r="H65" s="2">
        <v>16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s="33" customFormat="1" ht="12.75">
      <c r="A66" s="3">
        <v>13</v>
      </c>
      <c r="B66" s="3" t="s">
        <v>55</v>
      </c>
      <c r="C66" s="2"/>
      <c r="D66" s="2">
        <v>4</v>
      </c>
      <c r="E66" s="2"/>
      <c r="F66" s="2">
        <v>1</v>
      </c>
      <c r="G66" s="2">
        <v>16</v>
      </c>
      <c r="H66" s="2">
        <v>0</v>
      </c>
      <c r="I66" s="2">
        <v>0</v>
      </c>
      <c r="J66" s="2">
        <v>0</v>
      </c>
      <c r="K66" s="2">
        <v>16</v>
      </c>
      <c r="L66" s="2">
        <v>0</v>
      </c>
      <c r="M66" s="2">
        <v>0</v>
      </c>
      <c r="N66" s="9"/>
    </row>
    <row r="67" spans="1:14" s="33" customFormat="1" ht="12.75">
      <c r="A67" s="3">
        <v>14</v>
      </c>
      <c r="B67" s="3" t="s">
        <v>58</v>
      </c>
      <c r="C67" s="2">
        <v>4</v>
      </c>
      <c r="D67" s="2" t="s">
        <v>164</v>
      </c>
      <c r="E67" s="2"/>
      <c r="F67" s="2">
        <v>2</v>
      </c>
      <c r="G67" s="2">
        <v>28</v>
      </c>
      <c r="H67" s="2">
        <v>0</v>
      </c>
      <c r="I67" s="2">
        <v>0</v>
      </c>
      <c r="J67" s="2">
        <v>0</v>
      </c>
      <c r="K67" s="2">
        <v>28</v>
      </c>
      <c r="L67" s="2">
        <v>0</v>
      </c>
      <c r="M67" s="2">
        <v>0</v>
      </c>
      <c r="N67" s="3"/>
    </row>
    <row r="68" spans="1:14" s="33" customFormat="1" ht="12.75">
      <c r="A68" s="3">
        <v>15</v>
      </c>
      <c r="B68" s="3" t="s">
        <v>75</v>
      </c>
      <c r="C68" s="4">
        <v>4</v>
      </c>
      <c r="D68" s="4">
        <v>4</v>
      </c>
      <c r="E68" s="4"/>
      <c r="F68" s="2">
        <v>2</v>
      </c>
      <c r="G68" s="4">
        <v>30</v>
      </c>
      <c r="H68" s="2">
        <v>0</v>
      </c>
      <c r="I68" s="2">
        <v>0</v>
      </c>
      <c r="J68" s="2">
        <v>0</v>
      </c>
      <c r="K68" s="2">
        <v>15</v>
      </c>
      <c r="L68" s="2">
        <v>15</v>
      </c>
      <c r="M68" s="2">
        <v>0</v>
      </c>
      <c r="N68" s="3"/>
    </row>
    <row r="69" spans="1:14" s="33" customFormat="1" ht="12.75">
      <c r="A69" s="3">
        <v>16</v>
      </c>
      <c r="B69" s="3" t="s">
        <v>56</v>
      </c>
      <c r="C69" s="2"/>
      <c r="D69" s="2">
        <v>4</v>
      </c>
      <c r="E69" s="2"/>
      <c r="F69" s="2">
        <v>2</v>
      </c>
      <c r="G69" s="2">
        <v>25</v>
      </c>
      <c r="H69" s="5">
        <v>0</v>
      </c>
      <c r="I69" s="5">
        <v>0</v>
      </c>
      <c r="J69" s="5">
        <v>0</v>
      </c>
      <c r="K69" s="5">
        <v>13</v>
      </c>
      <c r="L69" s="5">
        <v>12</v>
      </c>
      <c r="M69" s="5">
        <v>0</v>
      </c>
      <c r="N69" s="3"/>
    </row>
    <row r="70" spans="1:14" s="33" customFormat="1" ht="12.75">
      <c r="A70" s="27">
        <v>17</v>
      </c>
      <c r="B70" s="3" t="s">
        <v>82</v>
      </c>
      <c r="C70" s="18"/>
      <c r="D70" s="18">
        <v>3</v>
      </c>
      <c r="E70" s="18"/>
      <c r="F70" s="18">
        <v>2</v>
      </c>
      <c r="G70" s="18">
        <v>30</v>
      </c>
      <c r="H70" s="28">
        <v>15</v>
      </c>
      <c r="I70" s="28">
        <v>15</v>
      </c>
      <c r="J70" s="28">
        <v>0</v>
      </c>
      <c r="K70" s="28">
        <v>0</v>
      </c>
      <c r="L70" s="28">
        <v>0</v>
      </c>
      <c r="M70" s="28">
        <v>0</v>
      </c>
      <c r="N70" s="27"/>
    </row>
    <row r="71" spans="1:14" s="33" customFormat="1" ht="12.75">
      <c r="A71" s="3"/>
      <c r="B71" s="43" t="s">
        <v>83</v>
      </c>
      <c r="C71" s="2"/>
      <c r="D71" s="2"/>
      <c r="E71" s="2"/>
      <c r="F71" s="2"/>
      <c r="G71" s="2"/>
      <c r="H71" s="5"/>
      <c r="I71" s="5"/>
      <c r="J71" s="5"/>
      <c r="K71" s="5"/>
      <c r="L71" s="5"/>
      <c r="M71" s="5"/>
      <c r="N71" s="3"/>
    </row>
    <row r="72" spans="1:14" s="25" customFormat="1" ht="12.75">
      <c r="A72" s="86">
        <v>18</v>
      </c>
      <c r="B72" s="86" t="s">
        <v>108</v>
      </c>
      <c r="C72" s="87">
        <v>3</v>
      </c>
      <c r="D72" s="87">
        <v>3</v>
      </c>
      <c r="E72" s="87"/>
      <c r="F72" s="87">
        <v>4</v>
      </c>
      <c r="G72" s="87">
        <v>45</v>
      </c>
      <c r="H72" s="88">
        <v>25</v>
      </c>
      <c r="I72" s="88">
        <v>20</v>
      </c>
      <c r="J72" s="88">
        <v>0</v>
      </c>
      <c r="K72" s="88">
        <v>0</v>
      </c>
      <c r="L72" s="88">
        <v>0</v>
      </c>
      <c r="M72" s="88">
        <v>0</v>
      </c>
      <c r="N72" s="3"/>
    </row>
    <row r="73" spans="1:14" s="25" customFormat="1" ht="25.5">
      <c r="A73" s="89">
        <v>19</v>
      </c>
      <c r="B73" s="89" t="s">
        <v>172</v>
      </c>
      <c r="C73" s="90"/>
      <c r="D73" s="90">
        <v>3</v>
      </c>
      <c r="E73" s="90"/>
      <c r="F73" s="90">
        <v>3</v>
      </c>
      <c r="G73" s="90">
        <v>45</v>
      </c>
      <c r="H73" s="91">
        <v>30</v>
      </c>
      <c r="I73" s="91">
        <v>15</v>
      </c>
      <c r="J73" s="91">
        <v>0</v>
      </c>
      <c r="K73" s="91">
        <v>0</v>
      </c>
      <c r="L73" s="91">
        <v>0</v>
      </c>
      <c r="M73" s="91">
        <v>0</v>
      </c>
      <c r="N73" s="3"/>
    </row>
    <row r="74" spans="1:14" s="57" customFormat="1" ht="12.75">
      <c r="A74" s="86">
        <v>20</v>
      </c>
      <c r="B74" s="86" t="s">
        <v>110</v>
      </c>
      <c r="C74" s="87"/>
      <c r="D74" s="87">
        <v>3</v>
      </c>
      <c r="E74" s="87"/>
      <c r="F74" s="87">
        <v>3</v>
      </c>
      <c r="G74" s="87">
        <v>40</v>
      </c>
      <c r="H74" s="88">
        <v>15</v>
      </c>
      <c r="I74" s="88">
        <v>25</v>
      </c>
      <c r="J74" s="88">
        <v>0</v>
      </c>
      <c r="K74" s="88">
        <v>0</v>
      </c>
      <c r="L74" s="88">
        <v>0</v>
      </c>
      <c r="M74" s="88">
        <v>0</v>
      </c>
      <c r="N74" s="54"/>
    </row>
    <row r="75" spans="1:14" s="37" customFormat="1" ht="12.75">
      <c r="A75" s="89">
        <v>21</v>
      </c>
      <c r="B75" s="89" t="s">
        <v>173</v>
      </c>
      <c r="C75" s="90"/>
      <c r="D75" s="90">
        <v>4</v>
      </c>
      <c r="E75" s="90"/>
      <c r="F75" s="90">
        <v>3</v>
      </c>
      <c r="G75" s="90">
        <v>45</v>
      </c>
      <c r="H75" s="91">
        <v>0</v>
      </c>
      <c r="I75" s="91">
        <v>0</v>
      </c>
      <c r="J75" s="91">
        <v>0</v>
      </c>
      <c r="K75" s="91">
        <v>20</v>
      </c>
      <c r="L75" s="91">
        <v>25</v>
      </c>
      <c r="M75" s="91">
        <v>0</v>
      </c>
      <c r="N75" s="27"/>
    </row>
    <row r="76" spans="1:14" s="40" customFormat="1" ht="12.75">
      <c r="A76" s="86">
        <v>22</v>
      </c>
      <c r="B76" s="86" t="s">
        <v>148</v>
      </c>
      <c r="C76" s="87"/>
      <c r="D76" s="87">
        <v>4</v>
      </c>
      <c r="E76" s="87"/>
      <c r="F76" s="87">
        <v>1</v>
      </c>
      <c r="G76" s="87">
        <v>15</v>
      </c>
      <c r="H76" s="88">
        <v>0</v>
      </c>
      <c r="I76" s="88">
        <v>0</v>
      </c>
      <c r="J76" s="88">
        <v>0</v>
      </c>
      <c r="K76" s="88">
        <v>5</v>
      </c>
      <c r="L76" s="88">
        <v>10</v>
      </c>
      <c r="M76" s="88">
        <v>0</v>
      </c>
      <c r="N76" s="3"/>
    </row>
    <row r="77" spans="1:14" s="29" customFormat="1" ht="12.75">
      <c r="A77" s="86">
        <v>23</v>
      </c>
      <c r="B77" s="86" t="s">
        <v>109</v>
      </c>
      <c r="C77" s="87"/>
      <c r="D77" s="87">
        <v>4</v>
      </c>
      <c r="E77" s="87"/>
      <c r="F77" s="87">
        <v>2</v>
      </c>
      <c r="G77" s="87">
        <v>25</v>
      </c>
      <c r="H77" s="88">
        <v>0</v>
      </c>
      <c r="I77" s="88">
        <v>0</v>
      </c>
      <c r="J77" s="88">
        <v>0</v>
      </c>
      <c r="K77" s="88">
        <v>10</v>
      </c>
      <c r="L77" s="88">
        <v>15</v>
      </c>
      <c r="M77" s="88">
        <v>0</v>
      </c>
      <c r="N77" s="3"/>
    </row>
    <row r="78" spans="1:14" s="59" customFormat="1" ht="12.75">
      <c r="A78" s="89">
        <v>24</v>
      </c>
      <c r="B78" s="89" t="s">
        <v>132</v>
      </c>
      <c r="C78" s="90"/>
      <c r="D78" s="90">
        <v>4</v>
      </c>
      <c r="E78" s="90"/>
      <c r="F78" s="90">
        <v>2</v>
      </c>
      <c r="G78" s="90">
        <v>20</v>
      </c>
      <c r="H78" s="91">
        <v>0</v>
      </c>
      <c r="I78" s="91">
        <v>0</v>
      </c>
      <c r="J78" s="91">
        <v>0</v>
      </c>
      <c r="K78" s="91">
        <v>10</v>
      </c>
      <c r="L78" s="91">
        <v>10</v>
      </c>
      <c r="M78" s="91">
        <v>0</v>
      </c>
      <c r="N78" s="58"/>
    </row>
    <row r="79" spans="1:14" s="14" customFormat="1" ht="12.75">
      <c r="A79" s="12"/>
      <c r="B79" s="12" t="s">
        <v>27</v>
      </c>
      <c r="C79" s="13">
        <f>COUNT(C54:C78)</f>
        <v>8</v>
      </c>
      <c r="D79" s="13"/>
      <c r="E79" s="12"/>
      <c r="F79" s="13">
        <f aca="true" t="shared" si="8" ref="F79:M79">SUM(F54:F78)</f>
        <v>60</v>
      </c>
      <c r="G79" s="13">
        <f t="shared" si="8"/>
        <v>740</v>
      </c>
      <c r="H79" s="13">
        <f t="shared" si="8"/>
        <v>161</v>
      </c>
      <c r="I79" s="13">
        <f t="shared" si="8"/>
        <v>200</v>
      </c>
      <c r="J79" s="13">
        <f t="shared" si="8"/>
        <v>20</v>
      </c>
      <c r="K79" s="13">
        <f t="shared" si="8"/>
        <v>157</v>
      </c>
      <c r="L79" s="13">
        <f t="shared" si="8"/>
        <v>177</v>
      </c>
      <c r="M79" s="13">
        <f t="shared" si="8"/>
        <v>25</v>
      </c>
      <c r="N79" s="12"/>
    </row>
    <row r="80" spans="2:14" s="1" customFormat="1" ht="12.75">
      <c r="B80" s="19" t="s">
        <v>74</v>
      </c>
      <c r="C80" s="20"/>
      <c r="D80" s="20"/>
      <c r="E80" s="20"/>
      <c r="F80" s="14"/>
      <c r="G80" s="103">
        <f>SUM(H79:J79)</f>
        <v>381</v>
      </c>
      <c r="H80" s="103"/>
      <c r="I80" s="103"/>
      <c r="J80" s="103">
        <f>SUM(K79:M79)</f>
        <v>359</v>
      </c>
      <c r="K80" s="103"/>
      <c r="L80" s="103"/>
      <c r="M80" s="11"/>
      <c r="N80" s="10"/>
    </row>
    <row r="81" spans="2:14" s="1" customFormat="1" ht="12.75">
      <c r="B81" s="68" t="s">
        <v>69</v>
      </c>
      <c r="C81" s="20"/>
      <c r="D81" s="20"/>
      <c r="E81" s="20"/>
      <c r="F81" s="68">
        <f>SUM(F54:F78)</f>
        <v>60</v>
      </c>
      <c r="G81" s="71" t="s">
        <v>150</v>
      </c>
      <c r="H81" s="71" t="s">
        <v>151</v>
      </c>
      <c r="I81" s="61"/>
      <c r="J81" s="61"/>
      <c r="K81" s="61"/>
      <c r="L81" s="61"/>
      <c r="M81" s="11"/>
      <c r="N81" s="10"/>
    </row>
    <row r="82" spans="2:14" s="1" customFormat="1" ht="12.75">
      <c r="B82" s="69" t="s">
        <v>165</v>
      </c>
      <c r="C82" s="20"/>
      <c r="D82" s="20"/>
      <c r="E82" s="20"/>
      <c r="F82" s="70">
        <f>SUM(F54:F70)</f>
        <v>42</v>
      </c>
      <c r="G82" s="71">
        <f>+F54+F55+F57+F64+F65+F70</f>
        <v>19</v>
      </c>
      <c r="H82" s="71">
        <f>F82-G82</f>
        <v>23</v>
      </c>
      <c r="I82" s="61"/>
      <c r="J82" t="s">
        <v>167</v>
      </c>
      <c r="K82"/>
      <c r="L82"/>
      <c r="M82" s="11"/>
      <c r="N82" s="10"/>
    </row>
    <row r="83" spans="2:14" s="1" customFormat="1" ht="12.75">
      <c r="B83" s="69" t="s">
        <v>166</v>
      </c>
      <c r="C83" s="20"/>
      <c r="D83" s="20"/>
      <c r="E83" s="20"/>
      <c r="F83" s="70">
        <f>SUM(F72:F78)</f>
        <v>18</v>
      </c>
      <c r="G83" s="71">
        <f>+SUM(F72:F74)</f>
        <v>10</v>
      </c>
      <c r="H83" s="71">
        <f>F83-G83</f>
        <v>8</v>
      </c>
      <c r="I83" s="61"/>
      <c r="J83" t="s">
        <v>171</v>
      </c>
      <c r="K83"/>
      <c r="L83"/>
      <c r="M83" s="11"/>
      <c r="N83" s="10"/>
    </row>
    <row r="84" spans="2:14" s="1" customFormat="1" ht="12.75">
      <c r="B84" s="69"/>
      <c r="C84" s="20"/>
      <c r="D84" s="20"/>
      <c r="E84" s="20"/>
      <c r="F84" s="70"/>
      <c r="G84" s="68">
        <f>SUM(G82:G83)</f>
        <v>29</v>
      </c>
      <c r="H84" s="68">
        <f>SUM(H82:H83)</f>
        <v>31</v>
      </c>
      <c r="I84" s="61"/>
      <c r="J84"/>
      <c r="K84"/>
      <c r="L84"/>
      <c r="M84" s="11"/>
      <c r="N84" s="10"/>
    </row>
    <row r="85" spans="2:5" ht="12.75">
      <c r="B85" s="104" t="s">
        <v>77</v>
      </c>
      <c r="C85" s="105"/>
      <c r="D85" s="105"/>
      <c r="E85" s="105"/>
    </row>
    <row r="86" spans="2:13" s="39" customFormat="1" ht="12.75">
      <c r="B86" s="39" t="s">
        <v>78</v>
      </c>
      <c r="F86" s="39">
        <f>SUM(F54:F56)</f>
        <v>16</v>
      </c>
      <c r="G86" s="39">
        <f>SUM(G54:G56)</f>
        <v>130</v>
      </c>
      <c r="H86" s="39">
        <f aca="true" t="shared" si="9" ref="H86:M86">SUM(H54:H56)</f>
        <v>45</v>
      </c>
      <c r="I86" s="39">
        <f t="shared" si="9"/>
        <v>35</v>
      </c>
      <c r="J86" s="39">
        <f t="shared" si="9"/>
        <v>20</v>
      </c>
      <c r="K86" s="39">
        <f t="shared" si="9"/>
        <v>15</v>
      </c>
      <c r="L86" s="39">
        <f t="shared" si="9"/>
        <v>15</v>
      </c>
      <c r="M86" s="39">
        <f t="shared" si="9"/>
        <v>0</v>
      </c>
    </row>
    <row r="87" spans="2:13" s="26" customFormat="1" ht="12.75">
      <c r="B87" s="26" t="s">
        <v>79</v>
      </c>
      <c r="F87" s="26">
        <f>SUM(F57:F59)</f>
        <v>11</v>
      </c>
      <c r="G87" s="26">
        <f>SUM(G57:G60)</f>
        <v>80</v>
      </c>
      <c r="H87" s="26">
        <f aca="true" t="shared" si="10" ref="H87:M87">SUM(H57:H60)</f>
        <v>15</v>
      </c>
      <c r="I87" s="26">
        <f t="shared" si="10"/>
        <v>15</v>
      </c>
      <c r="J87" s="26">
        <f t="shared" si="10"/>
        <v>0</v>
      </c>
      <c r="K87" s="26">
        <f t="shared" si="10"/>
        <v>25</v>
      </c>
      <c r="L87" s="26">
        <f t="shared" si="10"/>
        <v>0</v>
      </c>
      <c r="M87" s="26">
        <f t="shared" si="10"/>
        <v>25</v>
      </c>
    </row>
    <row r="88" spans="2:13" s="40" customFormat="1" ht="12.75">
      <c r="B88" s="40" t="s">
        <v>32</v>
      </c>
      <c r="F88" s="40">
        <f>SUM(F60:F60)</f>
        <v>1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</row>
    <row r="89" spans="2:13" s="40" customFormat="1" ht="12.75">
      <c r="B89" s="47" t="s">
        <v>133</v>
      </c>
      <c r="C89" s="47"/>
      <c r="D89" s="47"/>
      <c r="E89" s="47"/>
      <c r="F89" s="47">
        <f>SUM(F62:F63)</f>
        <v>4</v>
      </c>
      <c r="G89" s="47">
        <f aca="true" t="shared" si="11" ref="G89:M89">SUM(G62:G63)</f>
        <v>120</v>
      </c>
      <c r="H89" s="47">
        <f t="shared" si="11"/>
        <v>0</v>
      </c>
      <c r="I89" s="47">
        <f t="shared" si="11"/>
        <v>60</v>
      </c>
      <c r="J89" s="47">
        <f t="shared" si="11"/>
        <v>0</v>
      </c>
      <c r="K89" s="47">
        <f t="shared" si="11"/>
        <v>0</v>
      </c>
      <c r="L89" s="47">
        <f t="shared" si="11"/>
        <v>60</v>
      </c>
      <c r="M89" s="47">
        <f t="shared" si="11"/>
        <v>0</v>
      </c>
    </row>
    <row r="90" spans="2:13" s="40" customFormat="1" ht="12.75">
      <c r="B90" s="47" t="s">
        <v>134</v>
      </c>
      <c r="C90" s="47"/>
      <c r="D90" s="47"/>
      <c r="E90" s="47"/>
      <c r="F90" s="47">
        <f>SUM(F64:F64)</f>
        <v>0</v>
      </c>
      <c r="G90" s="47">
        <f aca="true" t="shared" si="12" ref="G90:M90">SUM(G64:G64)</f>
        <v>15</v>
      </c>
      <c r="H90" s="47">
        <f t="shared" si="12"/>
        <v>0</v>
      </c>
      <c r="I90" s="47">
        <f t="shared" si="12"/>
        <v>15</v>
      </c>
      <c r="J90" s="47">
        <f t="shared" si="12"/>
        <v>0</v>
      </c>
      <c r="K90" s="47">
        <f t="shared" si="12"/>
        <v>0</v>
      </c>
      <c r="L90" s="47">
        <f t="shared" si="12"/>
        <v>0</v>
      </c>
      <c r="M90" s="47">
        <f t="shared" si="12"/>
        <v>0</v>
      </c>
    </row>
    <row r="91" spans="2:13" ht="12.75">
      <c r="B91" s="45" t="s">
        <v>81</v>
      </c>
      <c r="F91">
        <f>SUM(F86:F90)</f>
        <v>32</v>
      </c>
      <c r="G91">
        <f aca="true" t="shared" si="13" ref="G91:M91">SUM(G86:G90)</f>
        <v>345</v>
      </c>
      <c r="H91">
        <f t="shared" si="13"/>
        <v>60</v>
      </c>
      <c r="I91">
        <f t="shared" si="13"/>
        <v>125</v>
      </c>
      <c r="J91">
        <f t="shared" si="13"/>
        <v>20</v>
      </c>
      <c r="K91">
        <f t="shared" si="13"/>
        <v>40</v>
      </c>
      <c r="L91">
        <f t="shared" si="13"/>
        <v>75</v>
      </c>
      <c r="M91">
        <f t="shared" si="13"/>
        <v>25</v>
      </c>
    </row>
    <row r="92" ht="12.75">
      <c r="B92" s="45"/>
    </row>
    <row r="93" ht="12.75">
      <c r="B93" s="45"/>
    </row>
    <row r="94" ht="12.75">
      <c r="B94" s="45"/>
    </row>
    <row r="96" spans="2:13" ht="12.75">
      <c r="B96" s="16" t="s">
        <v>168</v>
      </c>
      <c r="D96" s="16"/>
      <c r="E96" s="21" t="s">
        <v>41</v>
      </c>
      <c r="F96" s="21" t="s">
        <v>0</v>
      </c>
      <c r="G96" s="21"/>
      <c r="H96" s="16"/>
      <c r="I96" s="16"/>
      <c r="J96" s="16"/>
      <c r="K96" s="16"/>
      <c r="L96" s="16"/>
      <c r="M96" s="16"/>
    </row>
    <row r="97" spans="2:13" ht="12.75">
      <c r="B97" t="s">
        <v>1</v>
      </c>
      <c r="D97" s="17"/>
      <c r="E97" s="62">
        <f>G97/G100</f>
        <v>0.5014577259475219</v>
      </c>
      <c r="F97" s="21" t="s">
        <v>42</v>
      </c>
      <c r="G97" s="21">
        <f>H133+K133</f>
        <v>344</v>
      </c>
      <c r="H97" s="16"/>
      <c r="I97" s="16"/>
      <c r="J97" s="16"/>
      <c r="K97" s="16"/>
      <c r="L97" s="16"/>
      <c r="M97" s="16"/>
    </row>
    <row r="98" spans="2:13" ht="12.75">
      <c r="B98" t="s">
        <v>92</v>
      </c>
      <c r="D98" s="17"/>
      <c r="E98" s="62">
        <f>G98/G100</f>
        <v>0.3848396501457726</v>
      </c>
      <c r="F98" s="21" t="s">
        <v>43</v>
      </c>
      <c r="G98" s="21">
        <f>I133+L133</f>
        <v>264</v>
      </c>
      <c r="H98" s="16"/>
      <c r="I98" s="16"/>
      <c r="J98" s="16"/>
      <c r="K98" s="16"/>
      <c r="L98" s="16"/>
      <c r="M98" s="16"/>
    </row>
    <row r="99" spans="2:13" ht="12.75">
      <c r="B99" t="s">
        <v>34</v>
      </c>
      <c r="D99" s="17"/>
      <c r="E99" s="62">
        <f>G99/G100</f>
        <v>0.11370262390670553</v>
      </c>
      <c r="F99" s="21" t="s">
        <v>44</v>
      </c>
      <c r="G99" s="21">
        <f>J133+M133</f>
        <v>78</v>
      </c>
      <c r="H99" s="16"/>
      <c r="I99" s="16"/>
      <c r="J99" s="16"/>
      <c r="K99" s="16"/>
      <c r="L99" s="16"/>
      <c r="M99" s="16"/>
    </row>
    <row r="100" spans="2:13" ht="12.75">
      <c r="B100" t="s">
        <v>46</v>
      </c>
      <c r="D100" s="16"/>
      <c r="E100" s="62">
        <f>SUM(E97:E99)</f>
        <v>1</v>
      </c>
      <c r="F100" s="21" t="s">
        <v>3</v>
      </c>
      <c r="G100" s="21">
        <f>SUM(G97:G99)</f>
        <v>686</v>
      </c>
      <c r="H100" s="16"/>
      <c r="I100" s="16"/>
      <c r="J100" s="16"/>
      <c r="K100" s="16"/>
      <c r="L100" s="16"/>
      <c r="M100" s="16"/>
    </row>
    <row r="101" ht="12.75">
      <c r="B101" t="s">
        <v>88</v>
      </c>
    </row>
    <row r="102" spans="1:14" ht="12.75" customHeight="1">
      <c r="A102" s="100" t="s">
        <v>35</v>
      </c>
      <c r="B102" s="102" t="s">
        <v>4</v>
      </c>
      <c r="C102" s="101" t="s">
        <v>5</v>
      </c>
      <c r="D102" s="107"/>
      <c r="E102" s="108"/>
      <c r="F102" s="72" t="s">
        <v>6</v>
      </c>
      <c r="G102" s="101" t="s">
        <v>7</v>
      </c>
      <c r="H102" s="107"/>
      <c r="I102" s="107"/>
      <c r="J102" s="107"/>
      <c r="K102" s="107"/>
      <c r="L102" s="107"/>
      <c r="M102" s="108"/>
      <c r="N102" s="94" t="s">
        <v>8</v>
      </c>
    </row>
    <row r="103" spans="1:14" s="1" customFormat="1" ht="12.75">
      <c r="A103" s="100"/>
      <c r="B103" s="111"/>
      <c r="C103" s="73" t="s">
        <v>9</v>
      </c>
      <c r="D103" s="73" t="s">
        <v>10</v>
      </c>
      <c r="E103" s="74" t="s">
        <v>11</v>
      </c>
      <c r="F103" s="109" t="s">
        <v>69</v>
      </c>
      <c r="G103" s="74" t="s">
        <v>3</v>
      </c>
      <c r="H103" s="98" t="s">
        <v>146</v>
      </c>
      <c r="I103" s="99"/>
      <c r="J103" s="97"/>
      <c r="K103" s="98" t="s">
        <v>147</v>
      </c>
      <c r="L103" s="99"/>
      <c r="M103" s="97"/>
      <c r="N103" s="95"/>
    </row>
    <row r="104" spans="1:14" s="1" customFormat="1" ht="12.75">
      <c r="A104" s="100"/>
      <c r="B104" s="112"/>
      <c r="C104" s="76"/>
      <c r="D104" s="76" t="s">
        <v>14</v>
      </c>
      <c r="E104" s="77" t="s">
        <v>15</v>
      </c>
      <c r="F104" s="110"/>
      <c r="G104" s="77" t="s">
        <v>16</v>
      </c>
      <c r="H104" s="75" t="s">
        <v>17</v>
      </c>
      <c r="I104" s="78" t="s">
        <v>18</v>
      </c>
      <c r="J104" s="78" t="s">
        <v>19</v>
      </c>
      <c r="K104" s="78" t="s">
        <v>17</v>
      </c>
      <c r="L104" s="78" t="s">
        <v>18</v>
      </c>
      <c r="M104" s="78" t="s">
        <v>19</v>
      </c>
      <c r="N104" s="96"/>
    </row>
    <row r="105" spans="1:14" s="25" customFormat="1" ht="12.75">
      <c r="A105" s="22">
        <f>A104+1</f>
        <v>1</v>
      </c>
      <c r="B105" s="44" t="s">
        <v>59</v>
      </c>
      <c r="C105" s="42">
        <v>5</v>
      </c>
      <c r="D105" s="42">
        <v>5</v>
      </c>
      <c r="E105" s="42"/>
      <c r="F105" s="23">
        <v>3</v>
      </c>
      <c r="G105" s="42">
        <v>30</v>
      </c>
      <c r="H105" s="23">
        <v>15</v>
      </c>
      <c r="I105" s="23">
        <v>15</v>
      </c>
      <c r="J105" s="23">
        <v>0</v>
      </c>
      <c r="K105" s="23">
        <v>0</v>
      </c>
      <c r="L105" s="23">
        <v>0</v>
      </c>
      <c r="M105" s="23">
        <v>0</v>
      </c>
      <c r="N105" s="22"/>
    </row>
    <row r="106" spans="1:14" s="25" customFormat="1" ht="12.75">
      <c r="A106" s="22">
        <v>2</v>
      </c>
      <c r="B106" s="22" t="s">
        <v>63</v>
      </c>
      <c r="C106" s="42">
        <v>5</v>
      </c>
      <c r="D106" s="42">
        <v>5</v>
      </c>
      <c r="E106" s="42"/>
      <c r="F106" s="23">
        <v>3</v>
      </c>
      <c r="G106" s="42">
        <v>30</v>
      </c>
      <c r="H106" s="23">
        <v>15</v>
      </c>
      <c r="I106" s="23">
        <v>15</v>
      </c>
      <c r="J106" s="23">
        <v>0</v>
      </c>
      <c r="K106" s="23">
        <v>0</v>
      </c>
      <c r="L106" s="23">
        <v>0</v>
      </c>
      <c r="M106" s="23">
        <v>0</v>
      </c>
      <c r="N106" s="22"/>
    </row>
    <row r="107" spans="1:14" s="25" customFormat="1" ht="12.75">
      <c r="A107" s="22">
        <v>3</v>
      </c>
      <c r="B107" s="22" t="s">
        <v>64</v>
      </c>
      <c r="C107" s="23"/>
      <c r="D107" s="42">
        <v>5</v>
      </c>
      <c r="E107" s="23"/>
      <c r="F107" s="23">
        <v>3</v>
      </c>
      <c r="G107" s="23">
        <v>30</v>
      </c>
      <c r="H107" s="23">
        <v>15</v>
      </c>
      <c r="I107" s="23">
        <v>15</v>
      </c>
      <c r="J107" s="23">
        <v>0</v>
      </c>
      <c r="K107" s="23">
        <v>0</v>
      </c>
      <c r="L107" s="23">
        <v>0</v>
      </c>
      <c r="M107" s="23">
        <v>0</v>
      </c>
      <c r="N107" s="22"/>
    </row>
    <row r="108" spans="1:14" s="25" customFormat="1" ht="12.75">
      <c r="A108" s="22">
        <v>4</v>
      </c>
      <c r="B108" s="22" t="s">
        <v>65</v>
      </c>
      <c r="C108" s="23"/>
      <c r="D108" s="23">
        <v>6</v>
      </c>
      <c r="E108" s="23"/>
      <c r="F108" s="23">
        <v>3</v>
      </c>
      <c r="G108" s="23">
        <v>30</v>
      </c>
      <c r="H108" s="23">
        <v>0</v>
      </c>
      <c r="I108" s="23">
        <v>0</v>
      </c>
      <c r="J108" s="23">
        <v>0</v>
      </c>
      <c r="K108" s="23">
        <v>15</v>
      </c>
      <c r="L108" s="23">
        <v>15</v>
      </c>
      <c r="M108" s="23">
        <v>0</v>
      </c>
      <c r="N108" s="22"/>
    </row>
    <row r="109" spans="1:14" s="25" customFormat="1" ht="12.75">
      <c r="A109" s="22">
        <v>5</v>
      </c>
      <c r="B109" s="22" t="s">
        <v>39</v>
      </c>
      <c r="C109" s="23"/>
      <c r="D109" s="23">
        <v>6</v>
      </c>
      <c r="E109" s="23"/>
      <c r="F109" s="23">
        <v>3</v>
      </c>
      <c r="G109" s="23">
        <v>30</v>
      </c>
      <c r="H109" s="23">
        <v>0</v>
      </c>
      <c r="I109" s="23">
        <v>0</v>
      </c>
      <c r="J109" s="23">
        <v>0</v>
      </c>
      <c r="K109" s="23">
        <v>15</v>
      </c>
      <c r="L109" s="23">
        <v>0</v>
      </c>
      <c r="M109" s="23">
        <v>15</v>
      </c>
      <c r="N109" s="22"/>
    </row>
    <row r="110" spans="1:14" s="25" customFormat="1" ht="12.75">
      <c r="A110" s="22">
        <v>6</v>
      </c>
      <c r="B110" s="22" t="s">
        <v>158</v>
      </c>
      <c r="C110" s="23"/>
      <c r="D110" s="23">
        <v>6</v>
      </c>
      <c r="E110" s="23"/>
      <c r="F110" s="23">
        <v>4</v>
      </c>
      <c r="G110" s="23">
        <v>40</v>
      </c>
      <c r="H110" s="24">
        <v>0</v>
      </c>
      <c r="I110" s="24">
        <v>0</v>
      </c>
      <c r="J110" s="24">
        <v>0</v>
      </c>
      <c r="K110" s="24">
        <v>10</v>
      </c>
      <c r="L110" s="24">
        <v>0</v>
      </c>
      <c r="M110" s="24">
        <v>30</v>
      </c>
      <c r="N110" s="22"/>
    </row>
    <row r="111" spans="1:14" s="1" customFormat="1" ht="12.75">
      <c r="A111" s="3">
        <v>7</v>
      </c>
      <c r="B111" s="3" t="s">
        <v>36</v>
      </c>
      <c r="C111" s="4"/>
      <c r="D111" s="4">
        <v>5</v>
      </c>
      <c r="E111" s="4"/>
      <c r="F111" s="2">
        <v>2</v>
      </c>
      <c r="G111" s="4">
        <v>28</v>
      </c>
      <c r="H111" s="2">
        <v>10</v>
      </c>
      <c r="I111" s="2">
        <v>0</v>
      </c>
      <c r="J111" s="2">
        <v>18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v>8</v>
      </c>
      <c r="B112" s="3" t="s">
        <v>76</v>
      </c>
      <c r="C112" s="2"/>
      <c r="D112" s="4">
        <v>5</v>
      </c>
      <c r="E112" s="2"/>
      <c r="F112" s="2">
        <v>1</v>
      </c>
      <c r="G112" s="2">
        <v>13</v>
      </c>
      <c r="H112" s="2">
        <v>3</v>
      </c>
      <c r="I112" s="2">
        <v>10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v>9</v>
      </c>
      <c r="B113" s="3" t="s">
        <v>72</v>
      </c>
      <c r="C113" s="2"/>
      <c r="D113" s="2">
        <v>5</v>
      </c>
      <c r="E113" s="2"/>
      <c r="F113" s="2">
        <v>1</v>
      </c>
      <c r="G113" s="2">
        <v>12</v>
      </c>
      <c r="H113" s="5">
        <v>12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3"/>
    </row>
    <row r="114" spans="1:14" s="1" customFormat="1" ht="12.75">
      <c r="A114" s="3">
        <f>A113+1</f>
        <v>10</v>
      </c>
      <c r="B114" s="3" t="s">
        <v>73</v>
      </c>
      <c r="C114" s="2"/>
      <c r="D114" s="4">
        <v>5</v>
      </c>
      <c r="E114" s="2"/>
      <c r="F114" s="2">
        <v>1</v>
      </c>
      <c r="G114" s="2">
        <v>25</v>
      </c>
      <c r="H114" s="2">
        <v>13</v>
      </c>
      <c r="I114" s="2">
        <v>12</v>
      </c>
      <c r="J114" s="2">
        <v>0</v>
      </c>
      <c r="K114" s="2">
        <v>0</v>
      </c>
      <c r="L114" s="2">
        <v>0</v>
      </c>
      <c r="M114" s="2">
        <v>0</v>
      </c>
      <c r="N114" s="3"/>
    </row>
    <row r="115" spans="1:14" s="1" customFormat="1" ht="12.75">
      <c r="A115" s="3">
        <f>A114+1</f>
        <v>11</v>
      </c>
      <c r="B115" s="6" t="s">
        <v>31</v>
      </c>
      <c r="C115" s="7"/>
      <c r="D115" s="8"/>
      <c r="E115" s="7" t="s">
        <v>143</v>
      </c>
      <c r="F115" s="2">
        <v>10</v>
      </c>
      <c r="G115" s="2">
        <v>45</v>
      </c>
      <c r="H115" s="2">
        <v>0</v>
      </c>
      <c r="I115" s="2">
        <v>15</v>
      </c>
      <c r="J115" s="2">
        <v>0</v>
      </c>
      <c r="K115" s="2">
        <v>0</v>
      </c>
      <c r="L115" s="2">
        <v>30</v>
      </c>
      <c r="M115" s="2">
        <v>0</v>
      </c>
      <c r="N115" s="3" t="s">
        <v>157</v>
      </c>
    </row>
    <row r="116" spans="1:14" s="1" customFormat="1" ht="12.75">
      <c r="A116" s="3">
        <f>A115+1</f>
        <v>12</v>
      </c>
      <c r="B116" s="6" t="s">
        <v>60</v>
      </c>
      <c r="C116" s="7"/>
      <c r="D116" s="8">
        <v>5</v>
      </c>
      <c r="E116" s="7"/>
      <c r="F116" s="2">
        <v>1</v>
      </c>
      <c r="G116" s="2">
        <v>15</v>
      </c>
      <c r="H116" s="2">
        <v>15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3"/>
    </row>
    <row r="117" spans="1:14" s="1" customFormat="1" ht="12.75">
      <c r="A117" s="3">
        <f>A116+1</f>
        <v>13</v>
      </c>
      <c r="B117" s="6" t="s">
        <v>61</v>
      </c>
      <c r="C117" s="7">
        <v>5</v>
      </c>
      <c r="D117" s="8">
        <v>5</v>
      </c>
      <c r="E117" s="7"/>
      <c r="F117" s="7">
        <v>1</v>
      </c>
      <c r="G117" s="7">
        <v>28</v>
      </c>
      <c r="H117" s="5">
        <v>18</v>
      </c>
      <c r="I117" s="5">
        <v>10</v>
      </c>
      <c r="J117" s="5">
        <v>0</v>
      </c>
      <c r="K117" s="5">
        <v>0</v>
      </c>
      <c r="L117" s="5">
        <v>0</v>
      </c>
      <c r="M117" s="5">
        <v>0</v>
      </c>
      <c r="N117" s="6"/>
    </row>
    <row r="118" spans="1:14" s="1" customFormat="1" ht="12.75">
      <c r="A118" s="3">
        <f>A117+1</f>
        <v>14</v>
      </c>
      <c r="B118" s="3" t="s">
        <v>71</v>
      </c>
      <c r="C118" s="2"/>
      <c r="D118" s="4">
        <v>5</v>
      </c>
      <c r="E118" s="2"/>
      <c r="F118" s="2">
        <v>2</v>
      </c>
      <c r="G118" s="2">
        <v>30</v>
      </c>
      <c r="H118" s="2">
        <v>15</v>
      </c>
      <c r="I118" s="2">
        <v>0</v>
      </c>
      <c r="J118" s="2">
        <v>15</v>
      </c>
      <c r="K118" s="2">
        <v>0</v>
      </c>
      <c r="L118" s="2">
        <v>0</v>
      </c>
      <c r="M118" s="2">
        <v>0</v>
      </c>
      <c r="N118" s="3"/>
    </row>
    <row r="119" spans="1:14" s="1" customFormat="1" ht="12.75">
      <c r="A119" s="3">
        <v>15</v>
      </c>
      <c r="B119" s="3" t="s">
        <v>66</v>
      </c>
      <c r="C119" s="2">
        <v>6</v>
      </c>
      <c r="D119" s="2">
        <v>6</v>
      </c>
      <c r="E119" s="2"/>
      <c r="F119" s="2">
        <v>2</v>
      </c>
      <c r="G119" s="2">
        <v>25</v>
      </c>
      <c r="H119" s="2">
        <v>0</v>
      </c>
      <c r="I119" s="2">
        <v>0</v>
      </c>
      <c r="J119" s="2">
        <v>0</v>
      </c>
      <c r="K119" s="2">
        <v>13</v>
      </c>
      <c r="L119" s="2">
        <v>12</v>
      </c>
      <c r="M119" s="2">
        <v>0</v>
      </c>
      <c r="N119" s="3"/>
    </row>
    <row r="120" spans="1:14" s="1" customFormat="1" ht="12.75">
      <c r="A120" s="3">
        <v>16</v>
      </c>
      <c r="B120" s="3" t="s">
        <v>37</v>
      </c>
      <c r="C120" s="2">
        <v>6</v>
      </c>
      <c r="D120" s="2">
        <v>6</v>
      </c>
      <c r="E120" s="2"/>
      <c r="F120" s="2">
        <v>1</v>
      </c>
      <c r="G120" s="2">
        <v>30</v>
      </c>
      <c r="H120" s="2">
        <v>0</v>
      </c>
      <c r="I120" s="2">
        <v>0</v>
      </c>
      <c r="J120" s="2">
        <v>0</v>
      </c>
      <c r="K120" s="2">
        <v>15</v>
      </c>
      <c r="L120" s="2">
        <v>15</v>
      </c>
      <c r="M120" s="2">
        <v>0</v>
      </c>
      <c r="N120" s="9"/>
    </row>
    <row r="121" spans="1:14" s="1" customFormat="1" ht="12.75">
      <c r="A121" s="3">
        <v>17</v>
      </c>
      <c r="B121" s="3" t="s">
        <v>67</v>
      </c>
      <c r="C121" s="4"/>
      <c r="D121" s="4">
        <v>6</v>
      </c>
      <c r="E121" s="4"/>
      <c r="F121" s="2">
        <v>1</v>
      </c>
      <c r="G121" s="4">
        <v>15</v>
      </c>
      <c r="H121" s="2">
        <v>0</v>
      </c>
      <c r="I121" s="2">
        <v>0</v>
      </c>
      <c r="J121" s="2">
        <v>0</v>
      </c>
      <c r="K121" s="2">
        <v>15</v>
      </c>
      <c r="L121" s="2">
        <v>0</v>
      </c>
      <c r="M121" s="2">
        <v>0</v>
      </c>
      <c r="N121" s="3"/>
    </row>
    <row r="122" spans="1:14" s="1" customFormat="1" ht="12.75">
      <c r="A122" s="3">
        <v>18</v>
      </c>
      <c r="B122" s="3" t="s">
        <v>68</v>
      </c>
      <c r="C122" s="2">
        <v>6</v>
      </c>
      <c r="D122" s="2"/>
      <c r="E122" s="2"/>
      <c r="F122" s="2">
        <v>1</v>
      </c>
      <c r="G122" s="2">
        <v>15</v>
      </c>
      <c r="H122" s="5">
        <v>0</v>
      </c>
      <c r="I122" s="5">
        <v>0</v>
      </c>
      <c r="J122" s="5">
        <v>0</v>
      </c>
      <c r="K122" s="5">
        <v>15</v>
      </c>
      <c r="L122" s="5">
        <v>0</v>
      </c>
      <c r="M122" s="5">
        <v>0</v>
      </c>
      <c r="N122" s="3"/>
    </row>
    <row r="123" spans="1:14" s="1" customFormat="1" ht="12.75">
      <c r="A123" s="3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</row>
    <row r="124" spans="1:14" s="1" customFormat="1" ht="12.75">
      <c r="A124" s="3"/>
      <c r="B124" s="46" t="s">
        <v>83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</row>
    <row r="125" spans="1:14" s="1" customFormat="1" ht="12.75">
      <c r="A125" s="92">
        <v>19</v>
      </c>
      <c r="B125" s="92" t="s">
        <v>126</v>
      </c>
      <c r="C125" s="93">
        <v>5</v>
      </c>
      <c r="D125" s="93">
        <v>5</v>
      </c>
      <c r="E125" s="93"/>
      <c r="F125" s="93">
        <v>3</v>
      </c>
      <c r="G125" s="93">
        <v>35</v>
      </c>
      <c r="H125" s="93">
        <v>20</v>
      </c>
      <c r="I125" s="93">
        <v>15</v>
      </c>
      <c r="J125" s="93">
        <v>0</v>
      </c>
      <c r="K125" s="93">
        <v>0</v>
      </c>
      <c r="L125" s="93">
        <v>0</v>
      </c>
      <c r="M125" s="93">
        <v>0</v>
      </c>
      <c r="N125" s="3"/>
    </row>
    <row r="126" spans="1:14" s="1" customFormat="1" ht="12.75">
      <c r="A126" s="92">
        <v>20</v>
      </c>
      <c r="B126" s="92" t="s">
        <v>127</v>
      </c>
      <c r="C126" s="93"/>
      <c r="D126" s="93">
        <v>5</v>
      </c>
      <c r="E126" s="93"/>
      <c r="F126" s="93">
        <v>3</v>
      </c>
      <c r="G126" s="93">
        <v>30</v>
      </c>
      <c r="H126" s="93">
        <v>15</v>
      </c>
      <c r="I126" s="93">
        <v>15</v>
      </c>
      <c r="J126" s="93">
        <v>0</v>
      </c>
      <c r="K126" s="93">
        <v>0</v>
      </c>
      <c r="L126" s="93">
        <v>0</v>
      </c>
      <c r="M126" s="93">
        <v>0</v>
      </c>
      <c r="N126" s="3"/>
    </row>
    <row r="127" spans="1:14" s="1" customFormat="1" ht="12.75">
      <c r="A127" s="92">
        <v>21</v>
      </c>
      <c r="B127" s="92" t="s">
        <v>128</v>
      </c>
      <c r="C127" s="93">
        <v>5</v>
      </c>
      <c r="D127" s="93">
        <v>5</v>
      </c>
      <c r="E127" s="93"/>
      <c r="F127" s="93">
        <v>3</v>
      </c>
      <c r="G127" s="93">
        <v>40</v>
      </c>
      <c r="H127" s="93">
        <v>25</v>
      </c>
      <c r="I127" s="93">
        <v>15</v>
      </c>
      <c r="J127" s="93">
        <v>0</v>
      </c>
      <c r="K127" s="93">
        <v>0</v>
      </c>
      <c r="L127" s="93">
        <v>0</v>
      </c>
      <c r="M127" s="93">
        <v>0</v>
      </c>
      <c r="N127" s="3"/>
    </row>
    <row r="128" spans="1:14" s="1" customFormat="1" ht="12.75">
      <c r="A128" s="92">
        <v>22</v>
      </c>
      <c r="B128" s="92" t="s">
        <v>129</v>
      </c>
      <c r="C128" s="93"/>
      <c r="D128" s="93">
        <v>5</v>
      </c>
      <c r="E128" s="93"/>
      <c r="F128" s="93">
        <v>2</v>
      </c>
      <c r="G128" s="93">
        <v>25</v>
      </c>
      <c r="H128" s="93">
        <v>10</v>
      </c>
      <c r="I128" s="93">
        <v>15</v>
      </c>
      <c r="J128" s="93">
        <v>0</v>
      </c>
      <c r="K128" s="93">
        <v>0</v>
      </c>
      <c r="L128" s="93">
        <v>0</v>
      </c>
      <c r="M128" s="93">
        <v>0</v>
      </c>
      <c r="N128" s="3"/>
    </row>
    <row r="129" spans="1:14" s="1" customFormat="1" ht="12.75">
      <c r="A129" s="92">
        <v>23</v>
      </c>
      <c r="B129" s="92" t="s">
        <v>130</v>
      </c>
      <c r="C129" s="93"/>
      <c r="D129" s="93">
        <v>6</v>
      </c>
      <c r="E129" s="93"/>
      <c r="F129" s="93">
        <v>3</v>
      </c>
      <c r="G129" s="93">
        <v>25</v>
      </c>
      <c r="H129" s="93">
        <v>0</v>
      </c>
      <c r="I129" s="93">
        <v>0</v>
      </c>
      <c r="J129" s="93">
        <v>0</v>
      </c>
      <c r="K129" s="93">
        <v>15</v>
      </c>
      <c r="L129" s="93">
        <v>10</v>
      </c>
      <c r="M129" s="93">
        <v>0</v>
      </c>
      <c r="N129" s="3"/>
    </row>
    <row r="130" spans="1:14" s="1" customFormat="1" ht="12.75">
      <c r="A130" s="92">
        <v>24</v>
      </c>
      <c r="B130" s="92" t="s">
        <v>131</v>
      </c>
      <c r="C130" s="93"/>
      <c r="D130" s="93">
        <v>6</v>
      </c>
      <c r="E130" s="93"/>
      <c r="F130" s="93">
        <v>1</v>
      </c>
      <c r="G130" s="93">
        <v>20</v>
      </c>
      <c r="H130" s="93">
        <v>0</v>
      </c>
      <c r="I130" s="93">
        <v>0</v>
      </c>
      <c r="J130" s="93">
        <v>0</v>
      </c>
      <c r="K130" s="93">
        <v>10</v>
      </c>
      <c r="L130" s="93">
        <v>10</v>
      </c>
      <c r="M130" s="93">
        <v>0</v>
      </c>
      <c r="N130" s="3"/>
    </row>
    <row r="131" spans="1:14" s="1" customFormat="1" ht="12.75">
      <c r="A131" s="92">
        <v>25</v>
      </c>
      <c r="B131" s="92" t="s">
        <v>132</v>
      </c>
      <c r="C131" s="93"/>
      <c r="D131" s="93">
        <v>6</v>
      </c>
      <c r="E131" s="93"/>
      <c r="F131" s="93">
        <v>1</v>
      </c>
      <c r="G131" s="93">
        <v>20</v>
      </c>
      <c r="H131" s="93">
        <v>0</v>
      </c>
      <c r="I131" s="93">
        <v>0</v>
      </c>
      <c r="J131" s="93">
        <v>0</v>
      </c>
      <c r="K131" s="93">
        <v>10</v>
      </c>
      <c r="L131" s="93">
        <v>10</v>
      </c>
      <c r="M131" s="93">
        <v>0</v>
      </c>
      <c r="N131" s="3" t="s">
        <v>174</v>
      </c>
    </row>
    <row r="132" spans="1:14" s="1" customFormat="1" ht="12.75">
      <c r="A132" s="92">
        <v>26</v>
      </c>
      <c r="B132" s="92" t="s">
        <v>175</v>
      </c>
      <c r="C132" s="93"/>
      <c r="D132" s="93">
        <v>6</v>
      </c>
      <c r="E132" s="93"/>
      <c r="F132" s="93">
        <v>1</v>
      </c>
      <c r="G132" s="93">
        <v>20</v>
      </c>
      <c r="H132" s="93">
        <v>0</v>
      </c>
      <c r="I132" s="93">
        <v>0</v>
      </c>
      <c r="J132" s="93">
        <v>0</v>
      </c>
      <c r="K132" s="93">
        <v>10</v>
      </c>
      <c r="L132" s="93">
        <v>10</v>
      </c>
      <c r="M132" s="93">
        <v>0</v>
      </c>
      <c r="N132" s="3"/>
    </row>
    <row r="133" spans="1:14" s="14" customFormat="1" ht="12.75">
      <c r="A133" s="12"/>
      <c r="B133" s="12" t="s">
        <v>27</v>
      </c>
      <c r="C133" s="13">
        <f>COUNT(C105:C132)</f>
        <v>8</v>
      </c>
      <c r="D133" s="12"/>
      <c r="E133" s="12"/>
      <c r="F133" s="13">
        <f aca="true" t="shared" si="14" ref="F133:M133">SUM(F105:F132)</f>
        <v>60</v>
      </c>
      <c r="G133" s="13">
        <f t="shared" si="14"/>
        <v>686</v>
      </c>
      <c r="H133" s="13">
        <f t="shared" si="14"/>
        <v>201</v>
      </c>
      <c r="I133" s="13">
        <f t="shared" si="14"/>
        <v>152</v>
      </c>
      <c r="J133" s="13">
        <f t="shared" si="14"/>
        <v>33</v>
      </c>
      <c r="K133" s="13">
        <f t="shared" si="14"/>
        <v>143</v>
      </c>
      <c r="L133" s="13">
        <f t="shared" si="14"/>
        <v>112</v>
      </c>
      <c r="M133" s="13">
        <f t="shared" si="14"/>
        <v>45</v>
      </c>
      <c r="N133" s="12"/>
    </row>
    <row r="134" spans="2:14" s="16" customFormat="1" ht="12.75">
      <c r="B134" s="16" t="s">
        <v>74</v>
      </c>
      <c r="H134" s="106">
        <f>SUM(H133:J133)</f>
        <v>386</v>
      </c>
      <c r="I134" s="106"/>
      <c r="J134" s="106"/>
      <c r="K134" s="106">
        <f>SUM(K133:M133)</f>
        <v>300</v>
      </c>
      <c r="L134" s="106"/>
      <c r="M134" s="106"/>
      <c r="N134" s="15"/>
    </row>
    <row r="135" spans="8:14" s="21" customFormat="1" ht="12.75">
      <c r="H135" s="81"/>
      <c r="I135" s="81"/>
      <c r="J135" s="81"/>
      <c r="K135" s="81"/>
      <c r="L135" s="81"/>
      <c r="M135" s="81"/>
      <c r="N135" s="82"/>
    </row>
    <row r="136" ht="12.75">
      <c r="B136" s="10"/>
    </row>
    <row r="137" spans="1:14" ht="12.75">
      <c r="A137" s="1"/>
      <c r="B137" s="68" t="s">
        <v>69</v>
      </c>
      <c r="C137" s="20"/>
      <c r="D137" s="20"/>
      <c r="E137" s="20"/>
      <c r="F137" s="68">
        <f>SUM(F105:F132)</f>
        <v>60</v>
      </c>
      <c r="G137" s="71" t="s">
        <v>152</v>
      </c>
      <c r="H137" s="71" t="s">
        <v>153</v>
      </c>
      <c r="I137" s="61"/>
      <c r="J137" s="61"/>
      <c r="K137" s="61"/>
      <c r="L137" s="61"/>
      <c r="M137" s="11"/>
      <c r="N137" s="10"/>
    </row>
    <row r="138" spans="1:14" ht="12.75">
      <c r="A138" s="1"/>
      <c r="B138" s="69" t="s">
        <v>165</v>
      </c>
      <c r="C138" s="20"/>
      <c r="D138" s="20"/>
      <c r="E138" s="20"/>
      <c r="F138" s="70">
        <f>SUM(F105:F122)</f>
        <v>43</v>
      </c>
      <c r="G138" s="71">
        <f>+SUM(F105:F107)+SUM(F111:F115)+SUM(F116:F118)-10</f>
        <v>18</v>
      </c>
      <c r="H138" s="71">
        <f>F138-G138</f>
        <v>25</v>
      </c>
      <c r="I138" s="61"/>
      <c r="J138" s="61"/>
      <c r="K138" s="61"/>
      <c r="L138" s="61"/>
      <c r="M138" s="11"/>
      <c r="N138" s="10"/>
    </row>
    <row r="139" spans="1:14" ht="12.75">
      <c r="A139" s="1"/>
      <c r="B139" s="69" t="s">
        <v>166</v>
      </c>
      <c r="C139" s="20"/>
      <c r="D139" s="20"/>
      <c r="E139" s="20"/>
      <c r="F139" s="70">
        <f>SUM(F125:F132)</f>
        <v>17</v>
      </c>
      <c r="G139" s="71">
        <f>+SUM(F125:F128)</f>
        <v>11</v>
      </c>
      <c r="H139" s="71">
        <f>F139-G139</f>
        <v>6</v>
      </c>
      <c r="I139" s="61"/>
      <c r="J139" s="61"/>
      <c r="K139" s="61"/>
      <c r="L139" s="61"/>
      <c r="M139" s="11"/>
      <c r="N139" s="10"/>
    </row>
    <row r="140" spans="1:14" ht="12.75">
      <c r="A140" s="1"/>
      <c r="B140" s="1"/>
      <c r="C140" s="20"/>
      <c r="D140" s="20"/>
      <c r="E140" s="20"/>
      <c r="F140" s="14"/>
      <c r="G140" s="68">
        <f>SUM(G138:G139)</f>
        <v>29</v>
      </c>
      <c r="H140" s="68">
        <f>SUM(H138:H139)</f>
        <v>31</v>
      </c>
      <c r="I140" s="61"/>
      <c r="J140" s="61"/>
      <c r="K140" s="61"/>
      <c r="L140" s="61"/>
      <c r="M140" s="11"/>
      <c r="N140" s="10"/>
    </row>
    <row r="141" spans="2:5" ht="12.75">
      <c r="B141" s="104" t="s">
        <v>77</v>
      </c>
      <c r="C141" s="105"/>
      <c r="D141" s="105"/>
      <c r="E141" s="105"/>
    </row>
    <row r="142" spans="2:13" s="26" customFormat="1" ht="12.75">
      <c r="B142" s="26" t="s">
        <v>79</v>
      </c>
      <c r="F142" s="26">
        <f>SUM(F105:F110)</f>
        <v>19</v>
      </c>
      <c r="G142" s="26">
        <f>SUM(G105:G110)</f>
        <v>190</v>
      </c>
      <c r="H142" s="26">
        <f aca="true" t="shared" si="15" ref="H142:M142">SUM(H105:H110)</f>
        <v>45</v>
      </c>
      <c r="I142" s="26">
        <f t="shared" si="15"/>
        <v>45</v>
      </c>
      <c r="J142" s="26">
        <f t="shared" si="15"/>
        <v>0</v>
      </c>
      <c r="K142" s="26">
        <f t="shared" si="15"/>
        <v>40</v>
      </c>
      <c r="L142" s="26">
        <f t="shared" si="15"/>
        <v>15</v>
      </c>
      <c r="M142" s="26">
        <f t="shared" si="15"/>
        <v>45</v>
      </c>
    </row>
    <row r="143" s="26" customFormat="1" ht="12.75"/>
    <row r="144" s="26" customFormat="1" ht="12.75"/>
    <row r="145" s="26" customFormat="1" ht="12.75"/>
    <row r="148" spans="2:5" ht="12.75">
      <c r="B148" t="s">
        <v>77</v>
      </c>
      <c r="D148" t="s">
        <v>137</v>
      </c>
      <c r="E148" t="s">
        <v>138</v>
      </c>
    </row>
    <row r="149" spans="2:13" s="39" customFormat="1" ht="12.75">
      <c r="B149" s="39" t="s">
        <v>78</v>
      </c>
      <c r="D149" s="39">
        <v>300</v>
      </c>
      <c r="E149" s="39">
        <v>36</v>
      </c>
      <c r="F149" s="39">
        <f aca="true" t="shared" si="16" ref="F149:M149">+F31+F86</f>
        <v>49</v>
      </c>
      <c r="G149" s="39">
        <f t="shared" si="16"/>
        <v>314</v>
      </c>
      <c r="H149" s="39">
        <f t="shared" si="16"/>
        <v>105</v>
      </c>
      <c r="I149" s="39">
        <f t="shared" si="16"/>
        <v>125</v>
      </c>
      <c r="J149" s="39">
        <f t="shared" si="16"/>
        <v>20</v>
      </c>
      <c r="K149" s="39">
        <f t="shared" si="16"/>
        <v>49</v>
      </c>
      <c r="L149" s="39">
        <f t="shared" si="16"/>
        <v>15</v>
      </c>
      <c r="M149" s="39">
        <f t="shared" si="16"/>
        <v>0</v>
      </c>
    </row>
    <row r="150" spans="2:13" s="26" customFormat="1" ht="12.75">
      <c r="B150" s="26" t="s">
        <v>79</v>
      </c>
      <c r="D150" s="26">
        <v>300</v>
      </c>
      <c r="E150" s="26">
        <v>36</v>
      </c>
      <c r="F150" s="26">
        <f aca="true" t="shared" si="17" ref="F150:M150">+F32+F87+F142</f>
        <v>35</v>
      </c>
      <c r="G150" s="26">
        <f t="shared" si="17"/>
        <v>300</v>
      </c>
      <c r="H150" s="26">
        <f t="shared" si="17"/>
        <v>60</v>
      </c>
      <c r="I150" s="26">
        <f t="shared" si="17"/>
        <v>60</v>
      </c>
      <c r="J150" s="26">
        <f t="shared" si="17"/>
        <v>0</v>
      </c>
      <c r="K150" s="26">
        <f t="shared" si="17"/>
        <v>80</v>
      </c>
      <c r="L150" s="26">
        <f t="shared" si="17"/>
        <v>30</v>
      </c>
      <c r="M150" s="26">
        <f t="shared" si="17"/>
        <v>70</v>
      </c>
    </row>
    <row r="151" spans="2:13" s="40" customFormat="1" ht="12.75">
      <c r="B151" s="40" t="s">
        <v>80</v>
      </c>
      <c r="D151" s="79">
        <v>60</v>
      </c>
      <c r="E151" s="79">
        <v>3</v>
      </c>
      <c r="F151" s="79">
        <f>+F33</f>
        <v>6</v>
      </c>
      <c r="G151" s="79">
        <f>+SUM(G33:G33)</f>
        <v>60</v>
      </c>
      <c r="H151" s="79">
        <f aca="true" t="shared" si="18" ref="H151:M151">+SUM(H33:H33)</f>
        <v>30</v>
      </c>
      <c r="I151" s="79">
        <f t="shared" si="18"/>
        <v>0</v>
      </c>
      <c r="J151" s="79">
        <f t="shared" si="18"/>
        <v>0</v>
      </c>
      <c r="K151" s="79">
        <f t="shared" si="18"/>
        <v>30</v>
      </c>
      <c r="L151" s="79">
        <f t="shared" si="18"/>
        <v>0</v>
      </c>
      <c r="M151" s="79">
        <f t="shared" si="18"/>
        <v>0</v>
      </c>
    </row>
    <row r="152" spans="2:13" s="40" customFormat="1" ht="12.75">
      <c r="B152" s="40" t="s">
        <v>23</v>
      </c>
      <c r="D152" s="79">
        <v>30</v>
      </c>
      <c r="E152" s="79">
        <v>2</v>
      </c>
      <c r="F152" s="79">
        <f>+F34</f>
        <v>2</v>
      </c>
      <c r="G152" s="79">
        <f>SUM(G34:G34)</f>
        <v>30</v>
      </c>
      <c r="H152" s="79">
        <f aca="true" t="shared" si="19" ref="H152:M152">SUM(H34:H34)</f>
        <v>0</v>
      </c>
      <c r="I152" s="79">
        <f t="shared" si="19"/>
        <v>0</v>
      </c>
      <c r="J152" s="79">
        <f t="shared" si="19"/>
        <v>30</v>
      </c>
      <c r="K152" s="79">
        <f t="shared" si="19"/>
        <v>0</v>
      </c>
      <c r="L152" s="79">
        <f t="shared" si="19"/>
        <v>0</v>
      </c>
      <c r="M152" s="79">
        <f t="shared" si="19"/>
        <v>0</v>
      </c>
    </row>
    <row r="153" spans="2:13" s="40" customFormat="1" ht="12.75">
      <c r="B153" s="40" t="s">
        <v>32</v>
      </c>
      <c r="D153" s="79">
        <v>0</v>
      </c>
      <c r="E153" s="79">
        <v>0</v>
      </c>
      <c r="F153" s="79">
        <f>+F88</f>
        <v>1</v>
      </c>
      <c r="G153" s="79">
        <v>0</v>
      </c>
      <c r="H153" s="79">
        <v>0</v>
      </c>
      <c r="I153" s="79">
        <v>0</v>
      </c>
      <c r="J153" s="79">
        <v>0</v>
      </c>
      <c r="K153" s="79">
        <v>0</v>
      </c>
      <c r="L153" s="79">
        <v>0</v>
      </c>
      <c r="M153" s="79">
        <v>0</v>
      </c>
    </row>
    <row r="154" spans="2:13" s="40" customFormat="1" ht="12.75">
      <c r="B154" s="47" t="s">
        <v>133</v>
      </c>
      <c r="C154" s="47"/>
      <c r="D154" s="79">
        <v>120</v>
      </c>
      <c r="E154" s="79">
        <v>5</v>
      </c>
      <c r="F154" s="79">
        <f aca="true" t="shared" si="20" ref="F154:M155">+F35+F89</f>
        <v>7</v>
      </c>
      <c r="G154" s="79">
        <f t="shared" si="20"/>
        <v>240</v>
      </c>
      <c r="H154" s="79">
        <f t="shared" si="20"/>
        <v>0</v>
      </c>
      <c r="I154" s="79">
        <f t="shared" si="20"/>
        <v>120</v>
      </c>
      <c r="J154" s="79">
        <f t="shared" si="20"/>
        <v>0</v>
      </c>
      <c r="K154" s="79">
        <f t="shared" si="20"/>
        <v>0</v>
      </c>
      <c r="L154" s="79">
        <f t="shared" si="20"/>
        <v>120</v>
      </c>
      <c r="M154" s="79">
        <f t="shared" si="20"/>
        <v>0</v>
      </c>
    </row>
    <row r="155" spans="2:13" ht="12.75">
      <c r="B155" s="47" t="s">
        <v>134</v>
      </c>
      <c r="C155" s="47"/>
      <c r="D155" s="79">
        <v>60</v>
      </c>
      <c r="E155" s="79">
        <v>0</v>
      </c>
      <c r="F155" s="79">
        <f t="shared" si="20"/>
        <v>0</v>
      </c>
      <c r="G155" s="79">
        <f t="shared" si="20"/>
        <v>75</v>
      </c>
      <c r="H155" s="79">
        <f t="shared" si="20"/>
        <v>0</v>
      </c>
      <c r="I155" s="79">
        <f t="shared" si="20"/>
        <v>45</v>
      </c>
      <c r="J155" s="79">
        <f t="shared" si="20"/>
        <v>0</v>
      </c>
      <c r="K155" s="79">
        <f t="shared" si="20"/>
        <v>0</v>
      </c>
      <c r="L155" s="79">
        <f t="shared" si="20"/>
        <v>30</v>
      </c>
      <c r="M155" s="79">
        <f t="shared" si="20"/>
        <v>0</v>
      </c>
    </row>
    <row r="156" spans="2:13" ht="12.75">
      <c r="B156" s="53" t="s">
        <v>81</v>
      </c>
      <c r="D156" s="52">
        <f>SUM(D149:D155)</f>
        <v>870</v>
      </c>
      <c r="E156" s="52">
        <f>SUM(E149:E155)</f>
        <v>82</v>
      </c>
      <c r="F156" s="52">
        <f>+SUM(F149:F155)</f>
        <v>100</v>
      </c>
      <c r="G156" s="52">
        <f aca="true" t="shared" si="21" ref="G156:M156">+SUM(G149:G155)</f>
        <v>1019</v>
      </c>
      <c r="H156" s="52">
        <f t="shared" si="21"/>
        <v>195</v>
      </c>
      <c r="I156" s="52">
        <f t="shared" si="21"/>
        <v>350</v>
      </c>
      <c r="J156" s="52">
        <f t="shared" si="21"/>
        <v>50</v>
      </c>
      <c r="K156" s="52">
        <f t="shared" si="21"/>
        <v>159</v>
      </c>
      <c r="L156" s="52">
        <f t="shared" si="21"/>
        <v>195</v>
      </c>
      <c r="M156" s="52">
        <f t="shared" si="21"/>
        <v>70</v>
      </c>
    </row>
    <row r="158" spans="2:8" ht="12.75">
      <c r="B158" s="60" t="s">
        <v>89</v>
      </c>
      <c r="C158" s="16"/>
      <c r="D158" s="16"/>
      <c r="E158" s="16"/>
      <c r="F158" s="16"/>
      <c r="G158" s="16"/>
      <c r="H158" s="16"/>
    </row>
    <row r="159" spans="2:8" ht="12.75">
      <c r="B159" s="16"/>
      <c r="C159" s="60" t="s">
        <v>81</v>
      </c>
      <c r="D159" s="60" t="s">
        <v>45</v>
      </c>
      <c r="E159" s="60" t="s">
        <v>165</v>
      </c>
      <c r="F159" s="60" t="s">
        <v>45</v>
      </c>
      <c r="G159" s="60" t="s">
        <v>166</v>
      </c>
      <c r="H159" s="60" t="s">
        <v>45</v>
      </c>
    </row>
    <row r="160" spans="2:8" ht="12.75">
      <c r="B160" s="60" t="s">
        <v>84</v>
      </c>
      <c r="C160" s="16">
        <f>+E160+G160</f>
        <v>891</v>
      </c>
      <c r="D160" s="63">
        <f>+C160/C$163</f>
        <v>0.4455</v>
      </c>
      <c r="E160" s="16">
        <f>SUM(H12:H24)+SUM(K12:K24)+SUM(H54:H70)+SUM(K54:K70)+SUM(H105:H122)+SUM(K105:K122)</f>
        <v>661</v>
      </c>
      <c r="F160" s="63">
        <f>+E160/E$163</f>
        <v>0.4264516129032258</v>
      </c>
      <c r="G160" s="64">
        <f>SUM(H72:H78)+SUM(K72:K78)+SUM(H125:H132)+SUM(K125:K132)</f>
        <v>230</v>
      </c>
      <c r="H160" s="63">
        <f>+G160/G$163</f>
        <v>0.5111111111111111</v>
      </c>
    </row>
    <row r="161" spans="2:8" ht="12.75">
      <c r="B161" s="60" t="s">
        <v>85</v>
      </c>
      <c r="C161" s="16">
        <f>+E161+G161</f>
        <v>956</v>
      </c>
      <c r="D161" s="63">
        <f>+C161/C$163</f>
        <v>0.478</v>
      </c>
      <c r="E161" s="16">
        <f>SUM(I12:I24)+SUM(L12:L24)+SUM(I54:I70)+SUM(L54:L70)+SUM(I105:I122)+SUM(L105:L122)</f>
        <v>736</v>
      </c>
      <c r="F161" s="63">
        <f>+E161/E$163</f>
        <v>0.47483870967741937</v>
      </c>
      <c r="G161" s="64">
        <f>SUM(I72:I78)+SUM(L72:L78)+SUM(I125:I132)+SUM(L125:L132)</f>
        <v>220</v>
      </c>
      <c r="H161" s="63">
        <f>+G161/G$163</f>
        <v>0.4888888888888889</v>
      </c>
    </row>
    <row r="162" spans="2:8" ht="12.75">
      <c r="B162" s="60" t="s">
        <v>86</v>
      </c>
      <c r="C162" s="16">
        <f>+E162+G162</f>
        <v>153</v>
      </c>
      <c r="D162" s="63">
        <f>+C162/C$163</f>
        <v>0.0765</v>
      </c>
      <c r="E162" s="16">
        <f>SUM(J12:J24)+SUM(M12:M24)+SUM(J54:J70)+SUM(M54:M70)+SUM(J105:J122)+SUM(M105:M122)</f>
        <v>153</v>
      </c>
      <c r="F162" s="63">
        <f>+E162/E$163</f>
        <v>0.09870967741935484</v>
      </c>
      <c r="G162" s="64">
        <f>SUM(J72:J78)+SUM(M72:M78)+SUM(J125:J132)+SUM(M125:M132)</f>
        <v>0</v>
      </c>
      <c r="H162" s="63">
        <f>+G162/G$163</f>
        <v>0</v>
      </c>
    </row>
    <row r="163" spans="2:8" ht="12.75">
      <c r="B163" s="60" t="s">
        <v>81</v>
      </c>
      <c r="C163" s="16">
        <f>+E163+G163</f>
        <v>2000</v>
      </c>
      <c r="D163" s="63">
        <f>+C163/C$163</f>
        <v>1</v>
      </c>
      <c r="E163" s="16">
        <f>SUM(E160:E162)</f>
        <v>1550</v>
      </c>
      <c r="F163" s="63">
        <f>+E163/E$163</f>
        <v>1</v>
      </c>
      <c r="G163" s="64">
        <f>+SUM(G160:G162)</f>
        <v>450</v>
      </c>
      <c r="H163" s="63">
        <f>+G163/G$163</f>
        <v>1</v>
      </c>
    </row>
    <row r="167" spans="3:4" ht="12.75">
      <c r="C167" s="84" t="s">
        <v>169</v>
      </c>
      <c r="D167" s="84" t="s">
        <v>45</v>
      </c>
    </row>
    <row r="168" spans="2:4" ht="12.75">
      <c r="B168" s="16" t="s">
        <v>170</v>
      </c>
      <c r="C168" s="64">
        <f>G20+G21+G23+SUM(G61:G63)+G115+G163</f>
        <v>780</v>
      </c>
      <c r="D168" s="85">
        <f>(C168/C163)*100</f>
        <v>39</v>
      </c>
    </row>
  </sheetData>
  <sheetProtection/>
  <mergeCells count="34">
    <mergeCell ref="J80:L80"/>
    <mergeCell ref="H134:J134"/>
    <mergeCell ref="K134:M134"/>
    <mergeCell ref="B141:E141"/>
    <mergeCell ref="B85:E85"/>
    <mergeCell ref="A102:A104"/>
    <mergeCell ref="B102:B104"/>
    <mergeCell ref="C102:E102"/>
    <mergeCell ref="G102:M102"/>
    <mergeCell ref="N51:N53"/>
    <mergeCell ref="F52:F53"/>
    <mergeCell ref="H52:J52"/>
    <mergeCell ref="K52:M52"/>
    <mergeCell ref="N102:N104"/>
    <mergeCell ref="F103:F104"/>
    <mergeCell ref="K103:M103"/>
    <mergeCell ref="G80:I80"/>
    <mergeCell ref="H103:J103"/>
    <mergeCell ref="N9:N11"/>
    <mergeCell ref="F10:F11"/>
    <mergeCell ref="A9:A11"/>
    <mergeCell ref="B9:B11"/>
    <mergeCell ref="C9:E9"/>
    <mergeCell ref="G9:M9"/>
    <mergeCell ref="H10:J10"/>
    <mergeCell ref="K10:M10"/>
    <mergeCell ref="K26:M26"/>
    <mergeCell ref="B29:E29"/>
    <mergeCell ref="B30:E30"/>
    <mergeCell ref="H26:J26"/>
    <mergeCell ref="A51:A53"/>
    <mergeCell ref="B51:B53"/>
    <mergeCell ref="C51:E51"/>
    <mergeCell ref="G51:M51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0" customFormat="1" ht="15.75">
      <c r="A1" s="80" t="s">
        <v>176</v>
      </c>
    </row>
    <row r="3" spans="2:11" ht="12.75">
      <c r="B3" s="16" t="s">
        <v>168</v>
      </c>
      <c r="D3" s="16"/>
      <c r="E3" s="21" t="s">
        <v>40</v>
      </c>
      <c r="F3" s="21" t="s">
        <v>0</v>
      </c>
      <c r="G3" s="21"/>
      <c r="H3" s="16"/>
      <c r="I3" s="16"/>
      <c r="J3" s="16"/>
      <c r="K3" s="16"/>
    </row>
    <row r="4" spans="2:11" ht="12.75">
      <c r="B4" t="s">
        <v>1</v>
      </c>
      <c r="D4" s="16"/>
      <c r="E4" s="62">
        <f>G4/G7</f>
        <v>0.3989547038327526</v>
      </c>
      <c r="F4" s="21" t="s">
        <v>42</v>
      </c>
      <c r="G4" s="21">
        <f>H25+K25</f>
        <v>229</v>
      </c>
      <c r="H4" s="16"/>
      <c r="I4" s="16"/>
      <c r="J4" s="16"/>
      <c r="K4" s="16"/>
    </row>
    <row r="5" spans="2:11" ht="12.75">
      <c r="B5" t="s">
        <v>92</v>
      </c>
      <c r="D5" s="16"/>
      <c r="E5" s="62">
        <f>G5/G7</f>
        <v>0.5487804878048781</v>
      </c>
      <c r="F5" s="21" t="s">
        <v>43</v>
      </c>
      <c r="G5" s="21">
        <f>I25+L25</f>
        <v>315</v>
      </c>
      <c r="H5" s="16"/>
      <c r="I5" s="16"/>
      <c r="J5" s="16"/>
      <c r="K5" s="16"/>
    </row>
    <row r="6" spans="2:11" ht="12.75">
      <c r="B6" t="s">
        <v>2</v>
      </c>
      <c r="D6" s="16"/>
      <c r="E6" s="62">
        <f>G6/G7</f>
        <v>0.05226480836236934</v>
      </c>
      <c r="F6" s="21" t="s">
        <v>44</v>
      </c>
      <c r="G6" s="21">
        <f>J25+M25</f>
        <v>30</v>
      </c>
      <c r="H6" s="16"/>
      <c r="I6" s="16"/>
      <c r="J6" s="16"/>
      <c r="K6" s="16"/>
    </row>
    <row r="7" spans="2:11" ht="12.75">
      <c r="B7" t="s">
        <v>46</v>
      </c>
      <c r="D7" s="16"/>
      <c r="E7" s="62">
        <f>SUM(E4:E6)</f>
        <v>1</v>
      </c>
      <c r="F7" s="21" t="s">
        <v>3</v>
      </c>
      <c r="G7" s="21">
        <f>SUM(G4:G6)</f>
        <v>574</v>
      </c>
      <c r="H7" s="16"/>
      <c r="I7" s="16"/>
      <c r="J7" s="16"/>
      <c r="K7" s="16"/>
    </row>
    <row r="8" spans="2:11" ht="12.75">
      <c r="B8" t="s">
        <v>140</v>
      </c>
      <c r="D8" s="16"/>
      <c r="E8" s="16"/>
      <c r="F8" s="16"/>
      <c r="G8" s="16"/>
      <c r="H8" s="16"/>
      <c r="I8" s="16"/>
      <c r="J8" s="16"/>
      <c r="K8" s="16"/>
    </row>
    <row r="9" spans="1:14" ht="12.75" customHeight="1">
      <c r="A9" s="100" t="s">
        <v>35</v>
      </c>
      <c r="B9" s="100" t="s">
        <v>4</v>
      </c>
      <c r="C9" s="102" t="s">
        <v>5</v>
      </c>
      <c r="D9" s="102"/>
      <c r="E9" s="102"/>
      <c r="F9" s="72" t="s">
        <v>6</v>
      </c>
      <c r="G9" s="102" t="s">
        <v>7</v>
      </c>
      <c r="H9" s="100"/>
      <c r="I9" s="100"/>
      <c r="J9" s="100"/>
      <c r="K9" s="100"/>
      <c r="L9" s="100"/>
      <c r="M9" s="100"/>
      <c r="N9" s="94" t="s">
        <v>8</v>
      </c>
    </row>
    <row r="10" spans="1:14" s="1" customFormat="1" ht="12.75">
      <c r="A10" s="100"/>
      <c r="B10" s="101"/>
      <c r="C10" s="73" t="s">
        <v>9</v>
      </c>
      <c r="D10" s="73" t="s">
        <v>10</v>
      </c>
      <c r="E10" s="74" t="s">
        <v>11</v>
      </c>
      <c r="F10" s="97" t="s">
        <v>69</v>
      </c>
      <c r="G10" s="74" t="s">
        <v>3</v>
      </c>
      <c r="H10" s="98" t="s">
        <v>12</v>
      </c>
      <c r="I10" s="99"/>
      <c r="J10" s="97"/>
      <c r="K10" s="98" t="s">
        <v>13</v>
      </c>
      <c r="L10" s="99"/>
      <c r="M10" s="97"/>
      <c r="N10" s="95"/>
    </row>
    <row r="11" spans="1:14" s="1" customFormat="1" ht="12.75">
      <c r="A11" s="100"/>
      <c r="B11" s="101"/>
      <c r="C11" s="76"/>
      <c r="D11" s="76" t="s">
        <v>14</v>
      </c>
      <c r="E11" s="77" t="s">
        <v>15</v>
      </c>
      <c r="F11" s="97"/>
      <c r="G11" s="77" t="s">
        <v>16</v>
      </c>
      <c r="H11" s="75" t="s">
        <v>17</v>
      </c>
      <c r="I11" s="78" t="s">
        <v>18</v>
      </c>
      <c r="J11" s="78" t="s">
        <v>19</v>
      </c>
      <c r="K11" s="78" t="s">
        <v>17</v>
      </c>
      <c r="L11" s="78" t="s">
        <v>18</v>
      </c>
      <c r="M11" s="78" t="s">
        <v>19</v>
      </c>
      <c r="N11" s="96"/>
    </row>
    <row r="12" spans="1:14" s="33" customFormat="1" ht="12.75">
      <c r="A12" s="30">
        <v>1</v>
      </c>
      <c r="B12" s="30" t="s">
        <v>21</v>
      </c>
      <c r="C12" s="31">
        <v>1</v>
      </c>
      <c r="D12" s="31">
        <v>1</v>
      </c>
      <c r="E12" s="31"/>
      <c r="F12" s="32">
        <v>9</v>
      </c>
      <c r="G12" s="31">
        <v>45</v>
      </c>
      <c r="H12" s="32">
        <v>15</v>
      </c>
      <c r="I12" s="32">
        <v>30</v>
      </c>
      <c r="J12" s="32">
        <v>0</v>
      </c>
      <c r="K12" s="32">
        <v>0</v>
      </c>
      <c r="L12" s="32">
        <v>0</v>
      </c>
      <c r="M12" s="32">
        <v>0</v>
      </c>
      <c r="N12" s="30"/>
    </row>
    <row r="13" spans="1:14" s="33" customFormat="1" ht="12.75">
      <c r="A13" s="30">
        <v>2</v>
      </c>
      <c r="B13" s="30" t="s">
        <v>22</v>
      </c>
      <c r="C13" s="32">
        <v>1</v>
      </c>
      <c r="D13" s="31">
        <v>1</v>
      </c>
      <c r="E13" s="32"/>
      <c r="F13" s="32">
        <v>9</v>
      </c>
      <c r="G13" s="32">
        <v>45</v>
      </c>
      <c r="H13" s="32">
        <v>15</v>
      </c>
      <c r="I13" s="32">
        <v>30</v>
      </c>
      <c r="J13" s="32">
        <v>0</v>
      </c>
      <c r="K13" s="32">
        <v>0</v>
      </c>
      <c r="L13" s="32">
        <v>0</v>
      </c>
      <c r="M13" s="32">
        <v>0</v>
      </c>
      <c r="N13" s="30"/>
    </row>
    <row r="14" spans="1:14" s="33" customFormat="1" ht="12.75">
      <c r="A14" s="30">
        <v>3</v>
      </c>
      <c r="B14" s="30" t="s">
        <v>25</v>
      </c>
      <c r="C14" s="32"/>
      <c r="D14" s="31">
        <v>2</v>
      </c>
      <c r="E14" s="32"/>
      <c r="F14" s="32">
        <v>6</v>
      </c>
      <c r="G14" s="32">
        <v>34</v>
      </c>
      <c r="H14" s="32">
        <v>0</v>
      </c>
      <c r="I14" s="32">
        <v>0</v>
      </c>
      <c r="J14" s="32">
        <v>0</v>
      </c>
      <c r="K14" s="32">
        <v>34</v>
      </c>
      <c r="L14" s="32">
        <v>0</v>
      </c>
      <c r="M14" s="32">
        <v>0</v>
      </c>
      <c r="N14" s="30"/>
    </row>
    <row r="15" spans="1:14" s="33" customFormat="1" ht="12.75">
      <c r="A15" s="30">
        <v>4</v>
      </c>
      <c r="B15" s="30" t="s">
        <v>48</v>
      </c>
      <c r="C15" s="32">
        <v>1</v>
      </c>
      <c r="D15" s="31">
        <v>1</v>
      </c>
      <c r="E15" s="32"/>
      <c r="F15" s="32">
        <v>9</v>
      </c>
      <c r="G15" s="32">
        <v>60</v>
      </c>
      <c r="H15" s="32">
        <v>30</v>
      </c>
      <c r="I15" s="32">
        <v>30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25" customFormat="1" ht="12.75">
      <c r="A16" s="22">
        <v>5</v>
      </c>
      <c r="B16" s="22" t="s">
        <v>47</v>
      </c>
      <c r="C16" s="23">
        <v>2</v>
      </c>
      <c r="D16" s="23">
        <v>2</v>
      </c>
      <c r="E16" s="23"/>
      <c r="F16" s="23">
        <v>5</v>
      </c>
      <c r="G16" s="23">
        <v>30</v>
      </c>
      <c r="H16" s="23">
        <v>0</v>
      </c>
      <c r="I16" s="23">
        <v>0</v>
      </c>
      <c r="J16" s="23">
        <v>0</v>
      </c>
      <c r="K16" s="23">
        <v>15</v>
      </c>
      <c r="L16" s="23">
        <v>15</v>
      </c>
      <c r="M16" s="23">
        <v>0</v>
      </c>
      <c r="N16" s="22"/>
    </row>
    <row r="17" spans="1:14" s="37" customFormat="1" ht="12.75">
      <c r="A17" s="34">
        <v>6</v>
      </c>
      <c r="B17" s="34" t="s">
        <v>24</v>
      </c>
      <c r="C17" s="35"/>
      <c r="D17" s="36">
        <v>1</v>
      </c>
      <c r="E17" s="35"/>
      <c r="F17" s="35">
        <v>3</v>
      </c>
      <c r="G17" s="35">
        <v>30</v>
      </c>
      <c r="H17" s="35">
        <v>30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4"/>
    </row>
    <row r="18" spans="1:14" s="37" customFormat="1" ht="12.75">
      <c r="A18" s="34">
        <v>7</v>
      </c>
      <c r="B18" s="34" t="s">
        <v>26</v>
      </c>
      <c r="C18" s="35">
        <v>2</v>
      </c>
      <c r="D18" s="36"/>
      <c r="E18" s="35"/>
      <c r="F18" s="35">
        <v>3</v>
      </c>
      <c r="G18" s="35">
        <v>30</v>
      </c>
      <c r="H18" s="35">
        <v>0</v>
      </c>
      <c r="I18" s="35">
        <v>0</v>
      </c>
      <c r="J18" s="35">
        <v>0</v>
      </c>
      <c r="K18" s="35">
        <v>30</v>
      </c>
      <c r="L18" s="35">
        <v>0</v>
      </c>
      <c r="M18" s="35">
        <v>0</v>
      </c>
      <c r="N18" s="34"/>
    </row>
    <row r="19" spans="1:14" s="37" customFormat="1" ht="12.75">
      <c r="A19" s="34">
        <v>8</v>
      </c>
      <c r="B19" s="34" t="s">
        <v>23</v>
      </c>
      <c r="C19" s="35"/>
      <c r="D19" s="35">
        <v>1</v>
      </c>
      <c r="E19" s="35"/>
      <c r="F19" s="35">
        <v>2</v>
      </c>
      <c r="G19" s="35">
        <v>30</v>
      </c>
      <c r="H19" s="38">
        <v>0</v>
      </c>
      <c r="I19" s="38">
        <v>0</v>
      </c>
      <c r="J19" s="38">
        <v>30</v>
      </c>
      <c r="K19" s="38">
        <v>0</v>
      </c>
      <c r="L19" s="38">
        <v>0</v>
      </c>
      <c r="M19" s="38">
        <v>0</v>
      </c>
      <c r="N19" s="34"/>
    </row>
    <row r="20" spans="1:14" s="29" customFormat="1" ht="12.75">
      <c r="A20" s="48">
        <v>9</v>
      </c>
      <c r="B20" s="49" t="s">
        <v>20</v>
      </c>
      <c r="C20" s="50"/>
      <c r="D20" s="50" t="s">
        <v>141</v>
      </c>
      <c r="E20" s="50"/>
      <c r="F20" s="51">
        <v>2</v>
      </c>
      <c r="G20" s="50">
        <v>60</v>
      </c>
      <c r="H20" s="51">
        <v>0</v>
      </c>
      <c r="I20" s="51">
        <v>30</v>
      </c>
      <c r="J20" s="51">
        <v>0</v>
      </c>
      <c r="K20" s="51">
        <v>0</v>
      </c>
      <c r="L20" s="51">
        <v>30</v>
      </c>
      <c r="M20" s="51">
        <v>0</v>
      </c>
      <c r="N20" s="48" t="s">
        <v>160</v>
      </c>
    </row>
    <row r="21" spans="1:14" s="29" customFormat="1" ht="12.75">
      <c r="A21" s="48">
        <v>10</v>
      </c>
      <c r="B21" s="48" t="s">
        <v>93</v>
      </c>
      <c r="C21" s="50"/>
      <c r="D21" s="50" t="s">
        <v>141</v>
      </c>
      <c r="E21" s="50"/>
      <c r="F21" s="51">
        <v>1</v>
      </c>
      <c r="G21" s="50">
        <v>60</v>
      </c>
      <c r="H21" s="51">
        <v>0</v>
      </c>
      <c r="I21" s="51">
        <v>30</v>
      </c>
      <c r="J21" s="51">
        <v>0</v>
      </c>
      <c r="K21" s="51">
        <v>0</v>
      </c>
      <c r="L21" s="51">
        <v>30</v>
      </c>
      <c r="M21" s="51">
        <v>0</v>
      </c>
      <c r="N21" s="48" t="s">
        <v>161</v>
      </c>
    </row>
    <row r="22" spans="1:14" s="29" customFormat="1" ht="12.75">
      <c r="A22" s="48">
        <v>11</v>
      </c>
      <c r="B22" s="48" t="s">
        <v>94</v>
      </c>
      <c r="C22" s="50"/>
      <c r="D22" s="50"/>
      <c r="E22" s="50" t="s">
        <v>141</v>
      </c>
      <c r="F22" s="51">
        <v>0</v>
      </c>
      <c r="G22" s="50">
        <v>60</v>
      </c>
      <c r="H22" s="51">
        <v>0</v>
      </c>
      <c r="I22" s="51">
        <v>30</v>
      </c>
      <c r="J22" s="51">
        <v>0</v>
      </c>
      <c r="K22" s="51">
        <v>0</v>
      </c>
      <c r="L22" s="51">
        <v>30</v>
      </c>
      <c r="M22" s="51">
        <v>0</v>
      </c>
      <c r="N22" s="48"/>
    </row>
    <row r="23" spans="1:14" s="67" customFormat="1" ht="25.5">
      <c r="A23" s="54">
        <v>12</v>
      </c>
      <c r="B23" s="54" t="s">
        <v>49</v>
      </c>
      <c r="C23" s="55">
        <v>2</v>
      </c>
      <c r="D23" s="66"/>
      <c r="E23" s="55"/>
      <c r="F23" s="83">
        <v>4</v>
      </c>
      <c r="G23" s="55">
        <v>30</v>
      </c>
      <c r="H23" s="56">
        <v>0</v>
      </c>
      <c r="I23" s="56">
        <v>0</v>
      </c>
      <c r="J23" s="56">
        <v>0</v>
      </c>
      <c r="K23" s="56">
        <v>30</v>
      </c>
      <c r="L23" s="56">
        <v>0</v>
      </c>
      <c r="M23" s="56">
        <v>0</v>
      </c>
      <c r="N23" s="54"/>
    </row>
    <row r="24" spans="1:14" s="1" customFormat="1" ht="12.75">
      <c r="A24" s="3">
        <v>13</v>
      </c>
      <c r="B24" s="3" t="s">
        <v>29</v>
      </c>
      <c r="C24" s="2">
        <v>2</v>
      </c>
      <c r="D24" s="2">
        <v>2</v>
      </c>
      <c r="E24" s="2"/>
      <c r="F24" s="2">
        <v>7</v>
      </c>
      <c r="G24" s="2">
        <v>60</v>
      </c>
      <c r="H24" s="2">
        <v>0</v>
      </c>
      <c r="I24" s="2">
        <v>0</v>
      </c>
      <c r="J24" s="2">
        <v>0</v>
      </c>
      <c r="K24" s="2">
        <v>30</v>
      </c>
      <c r="L24" s="2">
        <v>30</v>
      </c>
      <c r="M24" s="2">
        <v>0</v>
      </c>
      <c r="N24" s="3"/>
    </row>
    <row r="25" spans="1:14" s="14" customFormat="1" ht="12.75">
      <c r="A25" s="12"/>
      <c r="B25" s="12" t="s">
        <v>27</v>
      </c>
      <c r="C25" s="13">
        <f>COUNT(C12:C24)</f>
        <v>7</v>
      </c>
      <c r="D25" s="12"/>
      <c r="E25" s="12"/>
      <c r="F25" s="13">
        <f aca="true" t="shared" si="0" ref="F25:M25">SUM(F12:F24)</f>
        <v>60</v>
      </c>
      <c r="G25" s="13">
        <f t="shared" si="0"/>
        <v>574</v>
      </c>
      <c r="H25" s="13">
        <f t="shared" si="0"/>
        <v>90</v>
      </c>
      <c r="I25" s="13">
        <f t="shared" si="0"/>
        <v>180</v>
      </c>
      <c r="J25" s="13">
        <f t="shared" si="0"/>
        <v>30</v>
      </c>
      <c r="K25" s="13">
        <f t="shared" si="0"/>
        <v>139</v>
      </c>
      <c r="L25" s="13">
        <f t="shared" si="0"/>
        <v>135</v>
      </c>
      <c r="M25" s="13">
        <f t="shared" si="0"/>
        <v>0</v>
      </c>
      <c r="N25" s="12"/>
    </row>
    <row r="26" spans="1:14" s="14" customFormat="1" ht="12.75">
      <c r="A26" s="15"/>
      <c r="B26" s="19" t="s">
        <v>74</v>
      </c>
      <c r="C26" s="20"/>
      <c r="D26" s="20"/>
      <c r="E26" s="20"/>
      <c r="F26" s="20"/>
      <c r="H26" s="103">
        <f>SUM(H25:J25)</f>
        <v>300</v>
      </c>
      <c r="I26" s="103"/>
      <c r="J26" s="103"/>
      <c r="K26" s="103">
        <f>SUM(K25:M25)</f>
        <v>274</v>
      </c>
      <c r="L26" s="103"/>
      <c r="M26" s="103"/>
      <c r="N26" s="15"/>
    </row>
    <row r="27" spans="1:14" s="14" customFormat="1" ht="12.75">
      <c r="A27" s="15"/>
      <c r="B27" s="68" t="s">
        <v>69</v>
      </c>
      <c r="C27" s="20"/>
      <c r="D27" s="20"/>
      <c r="E27" s="20"/>
      <c r="F27" s="68"/>
      <c r="G27" s="71" t="s">
        <v>154</v>
      </c>
      <c r="H27" s="71" t="s">
        <v>155</v>
      </c>
      <c r="I27" s="61"/>
      <c r="J27" s="61"/>
      <c r="K27" s="61"/>
      <c r="L27" s="61"/>
      <c r="M27" s="61"/>
      <c r="N27" s="15"/>
    </row>
    <row r="28" spans="1:14" ht="12.75">
      <c r="A28" s="1"/>
      <c r="B28" s="69" t="s">
        <v>165</v>
      </c>
      <c r="C28" s="20"/>
      <c r="D28" s="20"/>
      <c r="E28" s="20"/>
      <c r="F28" s="70">
        <f>SUM(F12:F24)</f>
        <v>60</v>
      </c>
      <c r="G28" s="71">
        <f>+SUM(F12:F13)+F15+F17+F19</f>
        <v>32</v>
      </c>
      <c r="H28" s="71">
        <f>F28-G28</f>
        <v>28</v>
      </c>
      <c r="I28" s="61"/>
      <c r="J28" s="61"/>
      <c r="K28" s="61"/>
      <c r="L28" s="61"/>
      <c r="M28" s="11"/>
      <c r="N28" s="10"/>
    </row>
    <row r="29" spans="2:5" ht="12.75">
      <c r="B29" s="104"/>
      <c r="C29" s="105"/>
      <c r="D29" s="105"/>
      <c r="E29" s="105"/>
    </row>
    <row r="30" spans="2:5" ht="12.75">
      <c r="B30" s="104" t="s">
        <v>77</v>
      </c>
      <c r="C30" s="105"/>
      <c r="D30" s="105"/>
      <c r="E30" s="105"/>
    </row>
    <row r="31" spans="2:13" s="39" customFormat="1" ht="12.75">
      <c r="B31" s="39" t="s">
        <v>78</v>
      </c>
      <c r="F31" s="39">
        <f>SUM(F12:F15)</f>
        <v>33</v>
      </c>
      <c r="G31" s="39">
        <f aca="true" t="shared" si="1" ref="G31:M31">SUM(G12:G15)</f>
        <v>184</v>
      </c>
      <c r="H31" s="39">
        <f t="shared" si="1"/>
        <v>60</v>
      </c>
      <c r="I31" s="39">
        <f t="shared" si="1"/>
        <v>90</v>
      </c>
      <c r="J31" s="39">
        <f t="shared" si="1"/>
        <v>0</v>
      </c>
      <c r="K31" s="39">
        <f t="shared" si="1"/>
        <v>34</v>
      </c>
      <c r="L31" s="39">
        <f t="shared" si="1"/>
        <v>0</v>
      </c>
      <c r="M31" s="39">
        <f t="shared" si="1"/>
        <v>0</v>
      </c>
    </row>
    <row r="32" spans="2:13" s="26" customFormat="1" ht="12.75">
      <c r="B32" s="26" t="s">
        <v>79</v>
      </c>
      <c r="F32" s="26">
        <f>SUM(F16:F16)</f>
        <v>5</v>
      </c>
      <c r="G32" s="26">
        <f>SUM(G16:G16)</f>
        <v>30</v>
      </c>
      <c r="H32" s="26">
        <f aca="true" t="shared" si="2" ref="H32:M32">SUM(H16:H16)</f>
        <v>0</v>
      </c>
      <c r="I32" s="26">
        <f t="shared" si="2"/>
        <v>0</v>
      </c>
      <c r="J32" s="26">
        <f t="shared" si="2"/>
        <v>0</v>
      </c>
      <c r="K32" s="26">
        <f t="shared" si="2"/>
        <v>15</v>
      </c>
      <c r="L32" s="26">
        <f t="shared" si="2"/>
        <v>15</v>
      </c>
      <c r="M32" s="26">
        <f t="shared" si="2"/>
        <v>0</v>
      </c>
    </row>
    <row r="33" spans="2:13" s="40" customFormat="1" ht="12.75">
      <c r="B33" s="40" t="s">
        <v>80</v>
      </c>
      <c r="F33" s="40">
        <f>SUM(F17:F18)</f>
        <v>6</v>
      </c>
      <c r="G33" s="40">
        <f>+SUM(G17:G18)</f>
        <v>60</v>
      </c>
      <c r="H33" s="40">
        <f aca="true" t="shared" si="3" ref="H33:M33">+SUM(H17:H18)</f>
        <v>30</v>
      </c>
      <c r="I33" s="40">
        <f t="shared" si="3"/>
        <v>0</v>
      </c>
      <c r="J33" s="40">
        <f t="shared" si="3"/>
        <v>0</v>
      </c>
      <c r="K33" s="40">
        <f t="shared" si="3"/>
        <v>30</v>
      </c>
      <c r="L33" s="40">
        <f t="shared" si="3"/>
        <v>0</v>
      </c>
      <c r="M33" s="40">
        <f t="shared" si="3"/>
        <v>0</v>
      </c>
    </row>
    <row r="34" spans="2:13" s="40" customFormat="1" ht="12.75">
      <c r="B34" s="40" t="s">
        <v>23</v>
      </c>
      <c r="F34" s="40">
        <f>SUM(F19:F19)</f>
        <v>2</v>
      </c>
      <c r="G34" s="40">
        <f>SUM(G19:G19)</f>
        <v>30</v>
      </c>
      <c r="H34" s="40">
        <f aca="true" t="shared" si="4" ref="H34:M34">SUM(H19:H19)</f>
        <v>0</v>
      </c>
      <c r="I34" s="40">
        <f t="shared" si="4"/>
        <v>0</v>
      </c>
      <c r="J34" s="40">
        <f t="shared" si="4"/>
        <v>30</v>
      </c>
      <c r="K34" s="40">
        <f t="shared" si="4"/>
        <v>0</v>
      </c>
      <c r="L34" s="40">
        <f t="shared" si="4"/>
        <v>0</v>
      </c>
      <c r="M34" s="40">
        <f t="shared" si="4"/>
        <v>0</v>
      </c>
    </row>
    <row r="35" spans="2:13" s="40" customFormat="1" ht="12.75">
      <c r="B35" s="40" t="s">
        <v>133</v>
      </c>
      <c r="C35" s="47"/>
      <c r="D35" s="47"/>
      <c r="E35" s="47"/>
      <c r="F35" s="47">
        <f>SUM(F20:F21)</f>
        <v>3</v>
      </c>
      <c r="G35" s="47">
        <f aca="true" t="shared" si="5" ref="G35:M35">SUM(G20:G21)</f>
        <v>120</v>
      </c>
      <c r="H35" s="47">
        <f t="shared" si="5"/>
        <v>0</v>
      </c>
      <c r="I35" s="47">
        <f t="shared" si="5"/>
        <v>60</v>
      </c>
      <c r="J35" s="47">
        <f t="shared" si="5"/>
        <v>0</v>
      </c>
      <c r="K35" s="47">
        <f t="shared" si="5"/>
        <v>0</v>
      </c>
      <c r="L35" s="47">
        <f t="shared" si="5"/>
        <v>60</v>
      </c>
      <c r="M35" s="47">
        <f t="shared" si="5"/>
        <v>0</v>
      </c>
    </row>
    <row r="36" spans="2:13" ht="12.75">
      <c r="B36" s="47" t="s">
        <v>134</v>
      </c>
      <c r="C36" s="47"/>
      <c r="D36" s="47"/>
      <c r="E36" s="47"/>
      <c r="F36" s="47">
        <f>SUM(F22:F22)</f>
        <v>0</v>
      </c>
      <c r="G36" s="47">
        <f aca="true" t="shared" si="6" ref="G36:M36">SUM(G22:G22)</f>
        <v>60</v>
      </c>
      <c r="H36" s="47">
        <f t="shared" si="6"/>
        <v>0</v>
      </c>
      <c r="I36" s="47">
        <f t="shared" si="6"/>
        <v>30</v>
      </c>
      <c r="J36" s="47">
        <f t="shared" si="6"/>
        <v>0</v>
      </c>
      <c r="K36" s="47">
        <f t="shared" si="6"/>
        <v>0</v>
      </c>
      <c r="L36" s="47">
        <f t="shared" si="6"/>
        <v>30</v>
      </c>
      <c r="M36" s="47">
        <f t="shared" si="6"/>
        <v>0</v>
      </c>
    </row>
    <row r="37" spans="2:13" ht="12.75">
      <c r="B37" s="45" t="s">
        <v>81</v>
      </c>
      <c r="F37">
        <f>SUM(F31:F36)</f>
        <v>49</v>
      </c>
      <c r="G37">
        <f aca="true" t="shared" si="7" ref="G37:M37">SUM(G31:G36)</f>
        <v>484</v>
      </c>
      <c r="H37">
        <f t="shared" si="7"/>
        <v>90</v>
      </c>
      <c r="I37">
        <f t="shared" si="7"/>
        <v>180</v>
      </c>
      <c r="J37">
        <f t="shared" si="7"/>
        <v>30</v>
      </c>
      <c r="K37">
        <f t="shared" si="7"/>
        <v>79</v>
      </c>
      <c r="L37">
        <f t="shared" si="7"/>
        <v>105</v>
      </c>
      <c r="M37">
        <f t="shared" si="7"/>
        <v>0</v>
      </c>
    </row>
    <row r="45" spans="2:16" ht="12.75">
      <c r="B45" s="16" t="s">
        <v>168</v>
      </c>
      <c r="E45" s="21" t="s">
        <v>41</v>
      </c>
      <c r="F45" s="21" t="s">
        <v>0</v>
      </c>
      <c r="G45" s="21"/>
      <c r="O45" s="16"/>
      <c r="P45" s="16"/>
    </row>
    <row r="46" spans="2:16" ht="12.75">
      <c r="B46" t="s">
        <v>1</v>
      </c>
      <c r="E46" s="62">
        <f>G46/G49</f>
        <v>0.4584415584415584</v>
      </c>
      <c r="F46" s="21" t="s">
        <v>42</v>
      </c>
      <c r="G46" s="21">
        <f>H79+K79</f>
        <v>353</v>
      </c>
      <c r="O46" s="17"/>
      <c r="P46" s="16"/>
    </row>
    <row r="47" spans="2:16" ht="12.75">
      <c r="B47" t="s">
        <v>92</v>
      </c>
      <c r="E47" s="62">
        <f>G47/G49</f>
        <v>0.4831168831168831</v>
      </c>
      <c r="F47" s="21" t="s">
        <v>43</v>
      </c>
      <c r="G47" s="21">
        <f>I79+L79</f>
        <v>372</v>
      </c>
      <c r="O47" s="17"/>
      <c r="P47" s="16"/>
    </row>
    <row r="48" spans="2:16" ht="12.75">
      <c r="B48" t="s">
        <v>28</v>
      </c>
      <c r="E48" s="62">
        <f>G48/G49</f>
        <v>0.05844155844155844</v>
      </c>
      <c r="F48" s="21" t="s">
        <v>44</v>
      </c>
      <c r="G48" s="21">
        <f>J79+M79</f>
        <v>45</v>
      </c>
      <c r="O48" s="17"/>
      <c r="P48" s="16"/>
    </row>
    <row r="49" spans="2:16" ht="12.75">
      <c r="B49" t="s">
        <v>46</v>
      </c>
      <c r="E49" s="62">
        <f>SUM(E46:E48)</f>
        <v>0.9999999999999999</v>
      </c>
      <c r="F49" s="21" t="s">
        <v>3</v>
      </c>
      <c r="G49" s="21">
        <f>SUM(G46:G48)</f>
        <v>770</v>
      </c>
      <c r="O49" s="16"/>
      <c r="P49" s="16"/>
    </row>
    <row r="50" ht="12.75">
      <c r="B50" t="s">
        <v>90</v>
      </c>
    </row>
    <row r="51" spans="1:14" ht="12.75" customHeight="1">
      <c r="A51" s="100" t="s">
        <v>35</v>
      </c>
      <c r="B51" s="100" t="s">
        <v>4</v>
      </c>
      <c r="C51" s="102" t="s">
        <v>5</v>
      </c>
      <c r="D51" s="102"/>
      <c r="E51" s="102"/>
      <c r="F51" s="72" t="s">
        <v>70</v>
      </c>
      <c r="G51" s="102" t="s">
        <v>7</v>
      </c>
      <c r="H51" s="100"/>
      <c r="I51" s="100"/>
      <c r="J51" s="100"/>
      <c r="K51" s="100"/>
      <c r="L51" s="100"/>
      <c r="M51" s="100"/>
      <c r="N51" s="94" t="s">
        <v>8</v>
      </c>
    </row>
    <row r="52" spans="1:14" s="1" customFormat="1" ht="12.75">
      <c r="A52" s="100"/>
      <c r="B52" s="101"/>
      <c r="C52" s="73" t="s">
        <v>9</v>
      </c>
      <c r="D52" s="73" t="s">
        <v>10</v>
      </c>
      <c r="E52" s="74" t="s">
        <v>11</v>
      </c>
      <c r="F52" s="97" t="s">
        <v>69</v>
      </c>
      <c r="G52" s="74" t="s">
        <v>3</v>
      </c>
      <c r="H52" s="98" t="s">
        <v>144</v>
      </c>
      <c r="I52" s="99"/>
      <c r="J52" s="97"/>
      <c r="K52" s="98" t="s">
        <v>145</v>
      </c>
      <c r="L52" s="99"/>
      <c r="M52" s="97"/>
      <c r="N52" s="95"/>
    </row>
    <row r="53" spans="1:14" s="1" customFormat="1" ht="12.75">
      <c r="A53" s="100"/>
      <c r="B53" s="101"/>
      <c r="C53" s="76"/>
      <c r="D53" s="76" t="s">
        <v>14</v>
      </c>
      <c r="E53" s="77" t="s">
        <v>15</v>
      </c>
      <c r="F53" s="97"/>
      <c r="G53" s="77" t="s">
        <v>16</v>
      </c>
      <c r="H53" s="75" t="s">
        <v>17</v>
      </c>
      <c r="I53" s="78" t="s">
        <v>18</v>
      </c>
      <c r="J53" s="78" t="s">
        <v>19</v>
      </c>
      <c r="K53" s="78" t="s">
        <v>17</v>
      </c>
      <c r="L53" s="78" t="s">
        <v>18</v>
      </c>
      <c r="M53" s="78" t="s">
        <v>19</v>
      </c>
      <c r="N53" s="96"/>
    </row>
    <row r="54" spans="1:14" s="33" customFormat="1" ht="12.75">
      <c r="A54" s="30">
        <v>1</v>
      </c>
      <c r="B54" s="30" t="s">
        <v>50</v>
      </c>
      <c r="C54" s="31">
        <v>3</v>
      </c>
      <c r="D54" s="31">
        <v>3</v>
      </c>
      <c r="E54" s="31"/>
      <c r="F54" s="32">
        <v>5</v>
      </c>
      <c r="G54" s="31">
        <v>45</v>
      </c>
      <c r="H54" s="32">
        <v>30</v>
      </c>
      <c r="I54" s="32">
        <v>15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s="33" customFormat="1" ht="12.75">
      <c r="A55" s="30">
        <v>2</v>
      </c>
      <c r="B55" s="30" t="s">
        <v>30</v>
      </c>
      <c r="C55" s="32">
        <v>3</v>
      </c>
      <c r="D55" s="31">
        <v>3</v>
      </c>
      <c r="E55" s="32"/>
      <c r="F55" s="32">
        <v>7</v>
      </c>
      <c r="G55" s="32">
        <v>55</v>
      </c>
      <c r="H55" s="32">
        <v>15</v>
      </c>
      <c r="I55" s="32">
        <v>20</v>
      </c>
      <c r="J55" s="32">
        <v>20</v>
      </c>
      <c r="K55" s="32">
        <v>0</v>
      </c>
      <c r="L55" s="32">
        <v>0</v>
      </c>
      <c r="M55" s="32">
        <v>0</v>
      </c>
      <c r="N55" s="30"/>
    </row>
    <row r="56" spans="1:14" s="33" customFormat="1" ht="12.75">
      <c r="A56" s="30">
        <v>3</v>
      </c>
      <c r="B56" s="30" t="s">
        <v>53</v>
      </c>
      <c r="C56" s="32">
        <v>4</v>
      </c>
      <c r="D56" s="32">
        <v>4</v>
      </c>
      <c r="E56" s="32"/>
      <c r="F56" s="32">
        <v>4</v>
      </c>
      <c r="G56" s="32">
        <v>30</v>
      </c>
      <c r="H56" s="32">
        <v>0</v>
      </c>
      <c r="I56" s="32">
        <v>0</v>
      </c>
      <c r="J56" s="32">
        <v>0</v>
      </c>
      <c r="K56" s="32">
        <v>15</v>
      </c>
      <c r="L56" s="32">
        <v>15</v>
      </c>
      <c r="M56" s="32">
        <v>0</v>
      </c>
      <c r="N56" s="30"/>
    </row>
    <row r="57" spans="1:14" s="25" customFormat="1" ht="12.75">
      <c r="A57" s="22">
        <v>4</v>
      </c>
      <c r="B57" s="22" t="s">
        <v>51</v>
      </c>
      <c r="C57" s="23">
        <v>3</v>
      </c>
      <c r="D57" s="23">
        <v>3</v>
      </c>
      <c r="E57" s="23"/>
      <c r="F57" s="23">
        <v>4</v>
      </c>
      <c r="G57" s="23">
        <v>30</v>
      </c>
      <c r="H57" s="24">
        <v>15</v>
      </c>
      <c r="I57" s="24">
        <v>15</v>
      </c>
      <c r="J57" s="24">
        <v>0</v>
      </c>
      <c r="K57" s="24">
        <v>0</v>
      </c>
      <c r="L57" s="24">
        <v>0</v>
      </c>
      <c r="M57" s="24">
        <v>0</v>
      </c>
      <c r="N57" s="22"/>
    </row>
    <row r="58" spans="1:14" s="25" customFormat="1" ht="12.75">
      <c r="A58" s="22">
        <v>5</v>
      </c>
      <c r="B58" s="22" t="s">
        <v>54</v>
      </c>
      <c r="C58" s="23"/>
      <c r="D58" s="23">
        <v>4</v>
      </c>
      <c r="E58" s="23"/>
      <c r="F58" s="23">
        <v>3</v>
      </c>
      <c r="G58" s="23">
        <v>20</v>
      </c>
      <c r="H58" s="23">
        <v>0</v>
      </c>
      <c r="I58" s="23">
        <v>0</v>
      </c>
      <c r="J58" s="23">
        <v>0</v>
      </c>
      <c r="K58" s="23">
        <v>10</v>
      </c>
      <c r="L58" s="23">
        <v>0</v>
      </c>
      <c r="M58" s="23">
        <v>10</v>
      </c>
      <c r="N58" s="22"/>
    </row>
    <row r="59" spans="1:14" s="25" customFormat="1" ht="12.75">
      <c r="A59" s="22">
        <v>6</v>
      </c>
      <c r="B59" s="22" t="s">
        <v>38</v>
      </c>
      <c r="C59" s="23"/>
      <c r="D59" s="42">
        <v>4</v>
      </c>
      <c r="E59" s="23"/>
      <c r="F59" s="23">
        <v>4</v>
      </c>
      <c r="G59" s="23">
        <v>30</v>
      </c>
      <c r="H59" s="23">
        <v>0</v>
      </c>
      <c r="I59" s="23">
        <v>0</v>
      </c>
      <c r="J59" s="23">
        <v>0</v>
      </c>
      <c r="K59" s="23">
        <v>15</v>
      </c>
      <c r="L59" s="23">
        <v>0</v>
      </c>
      <c r="M59" s="23">
        <v>15</v>
      </c>
      <c r="N59" s="22"/>
    </row>
    <row r="60" spans="1:14" s="37" customFormat="1" ht="12.75">
      <c r="A60" s="34">
        <v>7</v>
      </c>
      <c r="B60" s="34" t="s">
        <v>32</v>
      </c>
      <c r="C60" s="35"/>
      <c r="D60" s="36"/>
      <c r="E60" s="35">
        <v>4</v>
      </c>
      <c r="F60" s="35">
        <v>1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4" t="s">
        <v>33</v>
      </c>
    </row>
    <row r="61" spans="1:14" s="40" customFormat="1" ht="12.75">
      <c r="A61" s="27">
        <v>8</v>
      </c>
      <c r="B61" s="27" t="s">
        <v>31</v>
      </c>
      <c r="C61" s="18"/>
      <c r="D61" s="41"/>
      <c r="E61" s="18">
        <v>4</v>
      </c>
      <c r="F61" s="18">
        <v>0</v>
      </c>
      <c r="G61" s="18">
        <v>15</v>
      </c>
      <c r="H61" s="28">
        <v>0</v>
      </c>
      <c r="I61" s="28">
        <v>0</v>
      </c>
      <c r="J61" s="28">
        <v>0</v>
      </c>
      <c r="K61" s="28">
        <v>0</v>
      </c>
      <c r="L61" s="28">
        <v>15</v>
      </c>
      <c r="M61" s="28">
        <v>0</v>
      </c>
      <c r="N61" s="34"/>
    </row>
    <row r="62" spans="1:14" s="29" customFormat="1" ht="12.75">
      <c r="A62" s="48">
        <v>9</v>
      </c>
      <c r="B62" s="49" t="s">
        <v>20</v>
      </c>
      <c r="C62" s="50">
        <v>4</v>
      </c>
      <c r="D62" s="50" t="s">
        <v>142</v>
      </c>
      <c r="E62" s="50"/>
      <c r="F62" s="51">
        <v>3</v>
      </c>
      <c r="G62" s="50">
        <v>60</v>
      </c>
      <c r="H62" s="51">
        <v>0</v>
      </c>
      <c r="I62" s="51">
        <v>30</v>
      </c>
      <c r="J62" s="51">
        <v>0</v>
      </c>
      <c r="K62" s="51">
        <v>0</v>
      </c>
      <c r="L62" s="51">
        <v>30</v>
      </c>
      <c r="M62" s="51">
        <v>0</v>
      </c>
      <c r="N62" s="48" t="s">
        <v>162</v>
      </c>
    </row>
    <row r="63" spans="1:14" s="29" customFormat="1" ht="12.75">
      <c r="A63" s="48">
        <v>10</v>
      </c>
      <c r="B63" s="48" t="s">
        <v>93</v>
      </c>
      <c r="C63" s="50"/>
      <c r="D63" s="50" t="s">
        <v>142</v>
      </c>
      <c r="E63" s="50"/>
      <c r="F63" s="51">
        <v>1</v>
      </c>
      <c r="G63" s="50">
        <v>60</v>
      </c>
      <c r="H63" s="51">
        <v>0</v>
      </c>
      <c r="I63" s="51">
        <v>30</v>
      </c>
      <c r="J63" s="51">
        <v>0</v>
      </c>
      <c r="K63" s="51">
        <v>0</v>
      </c>
      <c r="L63" s="51">
        <v>30</v>
      </c>
      <c r="M63" s="51">
        <v>0</v>
      </c>
      <c r="N63" s="48" t="s">
        <v>163</v>
      </c>
    </row>
    <row r="64" spans="1:14" s="29" customFormat="1" ht="12.75">
      <c r="A64" s="48">
        <v>11</v>
      </c>
      <c r="B64" s="48" t="s">
        <v>94</v>
      </c>
      <c r="C64" s="50"/>
      <c r="D64" s="50"/>
      <c r="E64" s="50">
        <v>3</v>
      </c>
      <c r="F64" s="51">
        <v>0</v>
      </c>
      <c r="G64" s="50">
        <v>15</v>
      </c>
      <c r="H64" s="51">
        <v>0</v>
      </c>
      <c r="I64" s="51">
        <v>15</v>
      </c>
      <c r="J64" s="51">
        <v>0</v>
      </c>
      <c r="K64" s="51">
        <v>0</v>
      </c>
      <c r="L64" s="51">
        <v>0</v>
      </c>
      <c r="M64" s="51">
        <v>0</v>
      </c>
      <c r="N64" s="48"/>
    </row>
    <row r="65" spans="1:14" s="1" customFormat="1" ht="12.75">
      <c r="A65" s="3">
        <v>12</v>
      </c>
      <c r="B65" s="3" t="s">
        <v>52</v>
      </c>
      <c r="C65" s="2"/>
      <c r="D65" s="4">
        <v>3</v>
      </c>
      <c r="E65" s="2"/>
      <c r="F65" s="2">
        <v>1</v>
      </c>
      <c r="G65" s="2">
        <v>16</v>
      </c>
      <c r="H65" s="2">
        <v>16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s="1" customFormat="1" ht="12.75">
      <c r="A66" s="3">
        <v>13</v>
      </c>
      <c r="B66" s="3" t="s">
        <v>55</v>
      </c>
      <c r="C66" s="2"/>
      <c r="D66" s="2">
        <v>4</v>
      </c>
      <c r="E66" s="2"/>
      <c r="F66" s="2">
        <v>1</v>
      </c>
      <c r="G66" s="2">
        <v>16</v>
      </c>
      <c r="H66" s="2">
        <v>0</v>
      </c>
      <c r="I66" s="2">
        <v>0</v>
      </c>
      <c r="J66" s="2">
        <v>0</v>
      </c>
      <c r="K66" s="2">
        <v>16</v>
      </c>
      <c r="L66" s="2">
        <v>0</v>
      </c>
      <c r="M66" s="2">
        <v>0</v>
      </c>
      <c r="N66" s="9"/>
    </row>
    <row r="67" spans="1:14" s="1" customFormat="1" ht="12.75">
      <c r="A67" s="3">
        <v>14</v>
      </c>
      <c r="B67" s="3" t="s">
        <v>58</v>
      </c>
      <c r="C67" s="2">
        <v>4</v>
      </c>
      <c r="D67" s="2" t="s">
        <v>164</v>
      </c>
      <c r="E67" s="2"/>
      <c r="F67" s="2">
        <v>2</v>
      </c>
      <c r="G67" s="2">
        <v>28</v>
      </c>
      <c r="H67" s="2">
        <v>0</v>
      </c>
      <c r="I67" s="2">
        <v>0</v>
      </c>
      <c r="J67" s="2">
        <v>0</v>
      </c>
      <c r="K67" s="2">
        <v>28</v>
      </c>
      <c r="L67" s="2">
        <v>0</v>
      </c>
      <c r="M67" s="2">
        <v>0</v>
      </c>
      <c r="N67" s="3"/>
    </row>
    <row r="68" spans="1:14" s="1" customFormat="1" ht="12.75">
      <c r="A68" s="3">
        <v>15</v>
      </c>
      <c r="B68" s="3" t="s">
        <v>75</v>
      </c>
      <c r="C68" s="4">
        <v>4</v>
      </c>
      <c r="D68" s="4">
        <v>4</v>
      </c>
      <c r="E68" s="4"/>
      <c r="F68" s="2">
        <v>2</v>
      </c>
      <c r="G68" s="4">
        <v>30</v>
      </c>
      <c r="H68" s="2">
        <v>0</v>
      </c>
      <c r="I68" s="2">
        <v>0</v>
      </c>
      <c r="J68" s="2">
        <v>0</v>
      </c>
      <c r="K68" s="2">
        <v>15</v>
      </c>
      <c r="L68" s="2">
        <v>15</v>
      </c>
      <c r="M68" s="2">
        <v>0</v>
      </c>
      <c r="N68" s="3"/>
    </row>
    <row r="69" spans="1:14" s="1" customFormat="1" ht="12.75">
      <c r="A69" s="3">
        <v>16</v>
      </c>
      <c r="B69" s="3" t="s">
        <v>56</v>
      </c>
      <c r="C69" s="2"/>
      <c r="D69" s="2">
        <v>4</v>
      </c>
      <c r="E69" s="2"/>
      <c r="F69" s="2">
        <v>2</v>
      </c>
      <c r="G69" s="2">
        <v>25</v>
      </c>
      <c r="H69" s="5">
        <v>0</v>
      </c>
      <c r="I69" s="5">
        <v>0</v>
      </c>
      <c r="J69" s="5">
        <v>0</v>
      </c>
      <c r="K69" s="5">
        <v>13</v>
      </c>
      <c r="L69" s="5">
        <v>12</v>
      </c>
      <c r="M69" s="5">
        <v>0</v>
      </c>
      <c r="N69" s="3"/>
    </row>
    <row r="70" spans="1:14" s="29" customFormat="1" ht="12.75">
      <c r="A70" s="27">
        <v>17</v>
      </c>
      <c r="B70" s="3" t="s">
        <v>82</v>
      </c>
      <c r="C70" s="18"/>
      <c r="D70" s="18">
        <v>3</v>
      </c>
      <c r="E70" s="18"/>
      <c r="F70" s="18">
        <v>2</v>
      </c>
      <c r="G70" s="18">
        <v>30</v>
      </c>
      <c r="H70" s="28">
        <v>15</v>
      </c>
      <c r="I70" s="28">
        <v>15</v>
      </c>
      <c r="J70" s="28">
        <v>0</v>
      </c>
      <c r="K70" s="28">
        <v>0</v>
      </c>
      <c r="L70" s="28">
        <v>0</v>
      </c>
      <c r="M70" s="28">
        <v>0</v>
      </c>
      <c r="N70" s="27"/>
    </row>
    <row r="71" spans="1:14" s="1" customFormat="1" ht="12.75">
      <c r="A71" s="3"/>
      <c r="B71" s="46" t="s">
        <v>83</v>
      </c>
      <c r="C71" s="2"/>
      <c r="D71" s="2"/>
      <c r="E71" s="2"/>
      <c r="F71" s="2"/>
      <c r="G71" s="2"/>
      <c r="H71" s="5"/>
      <c r="I71" s="5"/>
      <c r="J71" s="5"/>
      <c r="K71" s="5"/>
      <c r="L71" s="5"/>
      <c r="M71" s="5"/>
      <c r="N71" s="3"/>
    </row>
    <row r="72" spans="1:14" s="1" customFormat="1" ht="12.75">
      <c r="A72" s="3">
        <v>18</v>
      </c>
      <c r="B72" s="3" t="s">
        <v>100</v>
      </c>
      <c r="C72" s="2"/>
      <c r="D72" s="2">
        <v>3</v>
      </c>
      <c r="E72" s="2"/>
      <c r="F72" s="2">
        <v>3</v>
      </c>
      <c r="G72" s="2">
        <v>45</v>
      </c>
      <c r="H72" s="5">
        <v>25</v>
      </c>
      <c r="I72" s="5">
        <v>20</v>
      </c>
      <c r="J72" s="5">
        <v>0</v>
      </c>
      <c r="K72" s="5">
        <v>0</v>
      </c>
      <c r="L72" s="5">
        <v>0</v>
      </c>
      <c r="M72" s="5">
        <v>0</v>
      </c>
      <c r="N72" s="3"/>
    </row>
    <row r="73" spans="1:14" s="1" customFormat="1" ht="12.75">
      <c r="A73" s="3">
        <v>19</v>
      </c>
      <c r="B73" s="27" t="s">
        <v>95</v>
      </c>
      <c r="C73" s="2"/>
      <c r="D73" s="2">
        <v>3</v>
      </c>
      <c r="E73" s="2"/>
      <c r="F73" s="2">
        <v>2</v>
      </c>
      <c r="G73" s="2">
        <v>30</v>
      </c>
      <c r="H73" s="5">
        <v>20</v>
      </c>
      <c r="I73" s="5">
        <v>10</v>
      </c>
      <c r="J73" s="5">
        <v>0</v>
      </c>
      <c r="K73" s="5">
        <v>0</v>
      </c>
      <c r="L73" s="5">
        <v>0</v>
      </c>
      <c r="M73" s="5">
        <v>0</v>
      </c>
      <c r="N73" s="3"/>
    </row>
    <row r="74" spans="1:14" s="25" customFormat="1" ht="12.75">
      <c r="A74" s="27">
        <v>20</v>
      </c>
      <c r="B74" s="3" t="s">
        <v>139</v>
      </c>
      <c r="C74" s="18">
        <v>4</v>
      </c>
      <c r="D74" s="2" t="s">
        <v>142</v>
      </c>
      <c r="E74" s="18"/>
      <c r="F74" s="18">
        <v>8</v>
      </c>
      <c r="G74" s="18">
        <v>120</v>
      </c>
      <c r="H74" s="28">
        <v>30</v>
      </c>
      <c r="I74" s="28">
        <v>30</v>
      </c>
      <c r="J74" s="28">
        <v>0</v>
      </c>
      <c r="K74" s="28">
        <v>30</v>
      </c>
      <c r="L74" s="28">
        <v>30</v>
      </c>
      <c r="M74" s="28">
        <v>0</v>
      </c>
      <c r="N74" s="3" t="s">
        <v>156</v>
      </c>
    </row>
    <row r="75" spans="1:14" s="29" customFormat="1" ht="12.75">
      <c r="A75" s="27">
        <v>21</v>
      </c>
      <c r="B75" s="27" t="s">
        <v>96</v>
      </c>
      <c r="C75" s="18"/>
      <c r="D75" s="18">
        <v>3</v>
      </c>
      <c r="E75" s="18"/>
      <c r="F75" s="18">
        <v>1</v>
      </c>
      <c r="G75" s="18">
        <v>15</v>
      </c>
      <c r="H75" s="28">
        <v>15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7"/>
    </row>
    <row r="76" spans="1:14" s="1" customFormat="1" ht="12.75">
      <c r="A76" s="3">
        <v>22</v>
      </c>
      <c r="B76" s="3" t="s">
        <v>97</v>
      </c>
      <c r="C76" s="2"/>
      <c r="D76" s="2">
        <v>4</v>
      </c>
      <c r="E76" s="2"/>
      <c r="F76" s="2">
        <v>1</v>
      </c>
      <c r="G76" s="2">
        <v>15</v>
      </c>
      <c r="H76" s="5">
        <v>0</v>
      </c>
      <c r="I76" s="5">
        <v>0</v>
      </c>
      <c r="J76" s="5">
        <v>0</v>
      </c>
      <c r="K76" s="5">
        <v>15</v>
      </c>
      <c r="L76" s="5">
        <v>0</v>
      </c>
      <c r="M76" s="5">
        <v>0</v>
      </c>
      <c r="N76" s="3"/>
    </row>
    <row r="77" spans="1:14" s="1" customFormat="1" ht="12.75">
      <c r="A77" s="3">
        <v>23</v>
      </c>
      <c r="B77" s="3" t="s">
        <v>98</v>
      </c>
      <c r="C77" s="2"/>
      <c r="D77" s="2">
        <v>4</v>
      </c>
      <c r="E77" s="2"/>
      <c r="F77" s="2">
        <v>1</v>
      </c>
      <c r="G77" s="2">
        <v>15</v>
      </c>
      <c r="H77" s="5">
        <v>0</v>
      </c>
      <c r="I77" s="5">
        <v>0</v>
      </c>
      <c r="J77" s="5">
        <v>0</v>
      </c>
      <c r="K77" s="5">
        <v>0</v>
      </c>
      <c r="L77" s="5">
        <v>15</v>
      </c>
      <c r="M77" s="5">
        <v>0</v>
      </c>
      <c r="N77" s="3"/>
    </row>
    <row r="78" spans="1:14" s="1" customFormat="1" ht="12.75">
      <c r="A78" s="3">
        <v>24</v>
      </c>
      <c r="B78" s="3" t="s">
        <v>99</v>
      </c>
      <c r="C78" s="2"/>
      <c r="D78" s="2">
        <v>4</v>
      </c>
      <c r="E78" s="2"/>
      <c r="F78" s="2">
        <v>2</v>
      </c>
      <c r="G78" s="2">
        <v>25</v>
      </c>
      <c r="H78" s="5">
        <v>0</v>
      </c>
      <c r="I78" s="5">
        <v>0</v>
      </c>
      <c r="J78" s="5">
        <v>0</v>
      </c>
      <c r="K78" s="5">
        <v>15</v>
      </c>
      <c r="L78" s="5">
        <v>10</v>
      </c>
      <c r="M78" s="5">
        <v>0</v>
      </c>
      <c r="N78" s="3"/>
    </row>
    <row r="79" spans="1:14" s="14" customFormat="1" ht="12.75">
      <c r="A79" s="12"/>
      <c r="B79" s="12" t="s">
        <v>27</v>
      </c>
      <c r="C79" s="13">
        <f>COUNT(C54:C78)</f>
        <v>8</v>
      </c>
      <c r="D79" s="13"/>
      <c r="E79" s="12"/>
      <c r="F79" s="13">
        <f aca="true" t="shared" si="8" ref="F79:M79">SUM(F54:F78)</f>
        <v>60</v>
      </c>
      <c r="G79" s="13">
        <f t="shared" si="8"/>
        <v>770</v>
      </c>
      <c r="H79" s="13">
        <f t="shared" si="8"/>
        <v>181</v>
      </c>
      <c r="I79" s="13">
        <f t="shared" si="8"/>
        <v>200</v>
      </c>
      <c r="J79" s="13">
        <f t="shared" si="8"/>
        <v>20</v>
      </c>
      <c r="K79" s="13">
        <f t="shared" si="8"/>
        <v>172</v>
      </c>
      <c r="L79" s="13">
        <f t="shared" si="8"/>
        <v>172</v>
      </c>
      <c r="M79" s="13">
        <f t="shared" si="8"/>
        <v>25</v>
      </c>
      <c r="N79" s="12"/>
    </row>
    <row r="80" spans="1:14" s="1" customFormat="1" ht="12.75">
      <c r="A80" s="29"/>
      <c r="B80" s="19" t="s">
        <v>74</v>
      </c>
      <c r="C80" s="20"/>
      <c r="D80" s="20"/>
      <c r="E80" s="20"/>
      <c r="F80" s="14"/>
      <c r="G80" s="103">
        <f>SUM(H79:J79)</f>
        <v>401</v>
      </c>
      <c r="H80" s="103"/>
      <c r="I80" s="103"/>
      <c r="J80" s="103">
        <f>SUM(K79:M79)</f>
        <v>369</v>
      </c>
      <c r="K80" s="103"/>
      <c r="L80" s="103"/>
      <c r="M80" s="11"/>
      <c r="N80" s="10"/>
    </row>
    <row r="81" spans="2:14" s="1" customFormat="1" ht="12.75">
      <c r="B81" s="68" t="s">
        <v>69</v>
      </c>
      <c r="C81" s="20"/>
      <c r="D81" s="20"/>
      <c r="E81" s="20"/>
      <c r="F81" s="68">
        <f>SUM(F54:F78)</f>
        <v>60</v>
      </c>
      <c r="G81" s="71" t="s">
        <v>150</v>
      </c>
      <c r="H81" s="71" t="s">
        <v>151</v>
      </c>
      <c r="I81" s="61"/>
      <c r="J81" s="61"/>
      <c r="K81" s="61"/>
      <c r="L81" s="61"/>
      <c r="M81" s="11"/>
      <c r="N81" s="10"/>
    </row>
    <row r="82" spans="2:14" s="1" customFormat="1" ht="12.75">
      <c r="B82" s="69" t="s">
        <v>165</v>
      </c>
      <c r="C82" s="20"/>
      <c r="D82" s="20"/>
      <c r="E82" s="20"/>
      <c r="F82" s="70">
        <f>SUM(F54:F70)</f>
        <v>42</v>
      </c>
      <c r="G82" s="71">
        <f>+F54+F55+F57+F64+F65+F70</f>
        <v>19</v>
      </c>
      <c r="H82" s="71">
        <f>F82-G82</f>
        <v>23</v>
      </c>
      <c r="I82" s="61"/>
      <c r="J82" t="s">
        <v>167</v>
      </c>
      <c r="K82"/>
      <c r="L82"/>
      <c r="M82" s="11"/>
      <c r="N82" s="10"/>
    </row>
    <row r="83" spans="2:14" s="1" customFormat="1" ht="12.75">
      <c r="B83" s="69" t="s">
        <v>166</v>
      </c>
      <c r="C83" s="20"/>
      <c r="D83" s="20"/>
      <c r="E83" s="20"/>
      <c r="F83" s="70">
        <f>SUM(F72:F78)</f>
        <v>18</v>
      </c>
      <c r="G83" s="71">
        <f>+SUM(F72:F75)-5</f>
        <v>9</v>
      </c>
      <c r="H83" s="71">
        <f>F83-G83</f>
        <v>9</v>
      </c>
      <c r="I83" s="61"/>
      <c r="J83" t="s">
        <v>171</v>
      </c>
      <c r="K83"/>
      <c r="L83"/>
      <c r="M83" s="11"/>
      <c r="N83" s="10"/>
    </row>
    <row r="84" spans="2:14" s="1" customFormat="1" ht="12.75">
      <c r="B84" s="19"/>
      <c r="C84" s="20"/>
      <c r="D84" s="20"/>
      <c r="E84" s="20"/>
      <c r="F84" s="14"/>
      <c r="G84" s="68">
        <f>SUM(G82:G83)</f>
        <v>28</v>
      </c>
      <c r="H84" s="68">
        <f>SUM(H82:H83)</f>
        <v>32</v>
      </c>
      <c r="I84" s="61"/>
      <c r="J84" s="61"/>
      <c r="K84" s="61"/>
      <c r="L84" s="61"/>
      <c r="M84" s="11"/>
      <c r="N84" s="10"/>
    </row>
    <row r="85" spans="2:5" ht="12.75">
      <c r="B85" s="104" t="s">
        <v>77</v>
      </c>
      <c r="C85" s="105"/>
      <c r="D85" s="105"/>
      <c r="E85" s="105"/>
    </row>
    <row r="86" spans="2:13" s="39" customFormat="1" ht="12.75">
      <c r="B86" s="39" t="s">
        <v>78</v>
      </c>
      <c r="F86" s="39">
        <f>SUM(F54:F56)</f>
        <v>16</v>
      </c>
      <c r="G86" s="39">
        <f>SUM(G54:G56)</f>
        <v>130</v>
      </c>
      <c r="H86" s="39">
        <f aca="true" t="shared" si="9" ref="H86:M86">SUM(H54:H56)</f>
        <v>45</v>
      </c>
      <c r="I86" s="39">
        <f t="shared" si="9"/>
        <v>35</v>
      </c>
      <c r="J86" s="39">
        <f t="shared" si="9"/>
        <v>20</v>
      </c>
      <c r="K86" s="39">
        <f t="shared" si="9"/>
        <v>15</v>
      </c>
      <c r="L86" s="39">
        <f t="shared" si="9"/>
        <v>15</v>
      </c>
      <c r="M86" s="39">
        <f t="shared" si="9"/>
        <v>0</v>
      </c>
    </row>
    <row r="87" spans="2:13" s="26" customFormat="1" ht="12.75">
      <c r="B87" s="26" t="s">
        <v>79</v>
      </c>
      <c r="F87" s="26">
        <f>SUM(F57:F59)</f>
        <v>11</v>
      </c>
      <c r="G87" s="26">
        <f>SUM(G57:G59)</f>
        <v>80</v>
      </c>
      <c r="H87" s="26">
        <f aca="true" t="shared" si="10" ref="H87:M87">SUM(H57:H59)</f>
        <v>15</v>
      </c>
      <c r="I87" s="26">
        <f t="shared" si="10"/>
        <v>15</v>
      </c>
      <c r="J87" s="26">
        <f t="shared" si="10"/>
        <v>0</v>
      </c>
      <c r="K87" s="26">
        <f t="shared" si="10"/>
        <v>25</v>
      </c>
      <c r="L87" s="26">
        <f t="shared" si="10"/>
        <v>0</v>
      </c>
      <c r="M87" s="26">
        <f t="shared" si="10"/>
        <v>25</v>
      </c>
    </row>
    <row r="88" spans="2:13" s="40" customFormat="1" ht="12.75">
      <c r="B88" s="40" t="s">
        <v>32</v>
      </c>
      <c r="F88" s="40">
        <f>SUM(F60:F60)</f>
        <v>1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</row>
    <row r="89" spans="2:13" s="40" customFormat="1" ht="12.75">
      <c r="B89" s="40" t="s">
        <v>133</v>
      </c>
      <c r="F89" s="40">
        <f>SUM(F62:F63)</f>
        <v>4</v>
      </c>
      <c r="G89" s="40">
        <f aca="true" t="shared" si="11" ref="G89:M89">SUM(G62:G63)</f>
        <v>120</v>
      </c>
      <c r="H89" s="40">
        <f t="shared" si="11"/>
        <v>0</v>
      </c>
      <c r="I89" s="40">
        <f t="shared" si="11"/>
        <v>60</v>
      </c>
      <c r="J89" s="40">
        <f t="shared" si="11"/>
        <v>0</v>
      </c>
      <c r="K89" s="40">
        <f t="shared" si="11"/>
        <v>0</v>
      </c>
      <c r="L89" s="40">
        <f t="shared" si="11"/>
        <v>60</v>
      </c>
      <c r="M89" s="40">
        <f t="shared" si="11"/>
        <v>0</v>
      </c>
    </row>
    <row r="90" spans="2:13" s="40" customFormat="1" ht="12.75">
      <c r="B90" s="40" t="s">
        <v>134</v>
      </c>
      <c r="F90" s="40">
        <f>SUM(F64:F64)</f>
        <v>0</v>
      </c>
      <c r="G90" s="40">
        <f aca="true" t="shared" si="12" ref="G90:M90">SUM(G64:G64)</f>
        <v>15</v>
      </c>
      <c r="H90" s="40">
        <f t="shared" si="12"/>
        <v>0</v>
      </c>
      <c r="I90" s="40">
        <f t="shared" si="12"/>
        <v>15</v>
      </c>
      <c r="J90" s="40">
        <f t="shared" si="12"/>
        <v>0</v>
      </c>
      <c r="K90" s="40">
        <f t="shared" si="12"/>
        <v>0</v>
      </c>
      <c r="L90" s="40">
        <f t="shared" si="12"/>
        <v>0</v>
      </c>
      <c r="M90" s="40">
        <f t="shared" si="12"/>
        <v>0</v>
      </c>
    </row>
    <row r="91" spans="2:13" ht="12.75">
      <c r="B91" s="45" t="s">
        <v>81</v>
      </c>
      <c r="F91">
        <f>SUM(F86:F90)</f>
        <v>32</v>
      </c>
      <c r="G91">
        <f aca="true" t="shared" si="13" ref="G91:M91">SUM(G86:G90)</f>
        <v>345</v>
      </c>
      <c r="H91">
        <f t="shared" si="13"/>
        <v>60</v>
      </c>
      <c r="I91">
        <f t="shared" si="13"/>
        <v>125</v>
      </c>
      <c r="J91">
        <f t="shared" si="13"/>
        <v>20</v>
      </c>
      <c r="K91">
        <f t="shared" si="13"/>
        <v>40</v>
      </c>
      <c r="L91">
        <f t="shared" si="13"/>
        <v>75</v>
      </c>
      <c r="M91">
        <f t="shared" si="13"/>
        <v>25</v>
      </c>
    </row>
    <row r="92" ht="12.75">
      <c r="B92" s="45"/>
    </row>
    <row r="93" ht="12.75">
      <c r="B93" s="45"/>
    </row>
    <row r="94" ht="12.75">
      <c r="B94" s="45"/>
    </row>
    <row r="95" ht="12.75">
      <c r="B95" s="45"/>
    </row>
    <row r="96" spans="2:13" ht="12.75">
      <c r="B96" s="16" t="s">
        <v>168</v>
      </c>
      <c r="D96" s="16"/>
      <c r="E96" s="21" t="s">
        <v>41</v>
      </c>
      <c r="F96" s="21" t="s">
        <v>0</v>
      </c>
      <c r="G96" s="21"/>
      <c r="H96" s="16"/>
      <c r="I96" s="16"/>
      <c r="J96" s="16"/>
      <c r="K96" s="16"/>
      <c r="L96" s="16"/>
      <c r="M96" s="16"/>
    </row>
    <row r="97" spans="2:13" ht="12.75">
      <c r="B97" t="s">
        <v>1</v>
      </c>
      <c r="D97" s="17"/>
      <c r="E97" s="62">
        <f>G97/G100</f>
        <v>0.47103658536585363</v>
      </c>
      <c r="F97" s="21" t="s">
        <v>42</v>
      </c>
      <c r="G97" s="21">
        <f>H133+K133</f>
        <v>309</v>
      </c>
      <c r="H97" s="16"/>
      <c r="I97" s="16"/>
      <c r="J97" s="16"/>
      <c r="K97" s="16"/>
      <c r="L97" s="16"/>
      <c r="M97" s="16"/>
    </row>
    <row r="98" spans="2:13" ht="12.75">
      <c r="B98" t="s">
        <v>92</v>
      </c>
      <c r="D98" s="17"/>
      <c r="E98" s="62">
        <f>G98/G100</f>
        <v>0.3567073170731707</v>
      </c>
      <c r="F98" s="21" t="s">
        <v>43</v>
      </c>
      <c r="G98" s="21">
        <f>I133+L133</f>
        <v>234</v>
      </c>
      <c r="H98" s="16"/>
      <c r="I98" s="16"/>
      <c r="J98" s="16"/>
      <c r="K98" s="16"/>
      <c r="L98" s="16"/>
      <c r="M98" s="16"/>
    </row>
    <row r="99" spans="2:13" ht="12.75">
      <c r="B99" t="s">
        <v>34</v>
      </c>
      <c r="D99" s="17"/>
      <c r="E99" s="62">
        <f>G99/G100</f>
        <v>0.1722560975609756</v>
      </c>
      <c r="F99" s="21" t="s">
        <v>44</v>
      </c>
      <c r="G99" s="21">
        <f>J133+M133</f>
        <v>113</v>
      </c>
      <c r="H99" s="16"/>
      <c r="I99" s="16"/>
      <c r="J99" s="16"/>
      <c r="K99" s="16"/>
      <c r="L99" s="16"/>
      <c r="M99" s="16"/>
    </row>
    <row r="100" spans="2:13" ht="12.75">
      <c r="B100" t="s">
        <v>46</v>
      </c>
      <c r="D100" s="16"/>
      <c r="E100" s="62">
        <f>SUM(E97:E99)</f>
        <v>0.9999999999999999</v>
      </c>
      <c r="F100" s="21" t="s">
        <v>3</v>
      </c>
      <c r="G100" s="21">
        <f>SUM(G97:G99)</f>
        <v>656</v>
      </c>
      <c r="H100" s="16"/>
      <c r="I100" s="16"/>
      <c r="J100" s="16"/>
      <c r="K100" s="16"/>
      <c r="L100" s="16"/>
      <c r="M100" s="16"/>
    </row>
    <row r="101" ht="12.75">
      <c r="B101" t="s">
        <v>90</v>
      </c>
    </row>
    <row r="102" spans="1:14" ht="12.75" customHeight="1">
      <c r="A102" s="100" t="s">
        <v>35</v>
      </c>
      <c r="B102" s="102" t="s">
        <v>4</v>
      </c>
      <c r="C102" s="101" t="s">
        <v>5</v>
      </c>
      <c r="D102" s="107"/>
      <c r="E102" s="108"/>
      <c r="F102" s="72" t="s">
        <v>6</v>
      </c>
      <c r="G102" s="101" t="s">
        <v>7</v>
      </c>
      <c r="H102" s="107"/>
      <c r="I102" s="107"/>
      <c r="J102" s="107"/>
      <c r="K102" s="107"/>
      <c r="L102" s="107"/>
      <c r="M102" s="108"/>
      <c r="N102" s="94" t="s">
        <v>8</v>
      </c>
    </row>
    <row r="103" spans="1:14" s="1" customFormat="1" ht="12.75">
      <c r="A103" s="100"/>
      <c r="B103" s="111"/>
      <c r="C103" s="73" t="s">
        <v>9</v>
      </c>
      <c r="D103" s="73" t="s">
        <v>10</v>
      </c>
      <c r="E103" s="74" t="s">
        <v>11</v>
      </c>
      <c r="F103" s="109" t="s">
        <v>69</v>
      </c>
      <c r="G103" s="74" t="s">
        <v>3</v>
      </c>
      <c r="H103" s="98" t="s">
        <v>146</v>
      </c>
      <c r="I103" s="99"/>
      <c r="J103" s="97"/>
      <c r="K103" s="98" t="s">
        <v>147</v>
      </c>
      <c r="L103" s="99"/>
      <c r="M103" s="97"/>
      <c r="N103" s="95"/>
    </row>
    <row r="104" spans="1:14" s="1" customFormat="1" ht="12.75">
      <c r="A104" s="100"/>
      <c r="B104" s="112"/>
      <c r="C104" s="76"/>
      <c r="D104" s="76" t="s">
        <v>14</v>
      </c>
      <c r="E104" s="77" t="s">
        <v>15</v>
      </c>
      <c r="F104" s="110"/>
      <c r="G104" s="77" t="s">
        <v>16</v>
      </c>
      <c r="H104" s="75" t="s">
        <v>17</v>
      </c>
      <c r="I104" s="78" t="s">
        <v>18</v>
      </c>
      <c r="J104" s="78" t="s">
        <v>19</v>
      </c>
      <c r="K104" s="78" t="s">
        <v>17</v>
      </c>
      <c r="L104" s="78" t="s">
        <v>18</v>
      </c>
      <c r="M104" s="78" t="s">
        <v>19</v>
      </c>
      <c r="N104" s="96"/>
    </row>
    <row r="105" spans="1:14" s="25" customFormat="1" ht="12.75">
      <c r="A105" s="22">
        <f>A104+1</f>
        <v>1</v>
      </c>
      <c r="B105" s="44" t="s">
        <v>59</v>
      </c>
      <c r="C105" s="42">
        <v>5</v>
      </c>
      <c r="D105" s="42">
        <v>5</v>
      </c>
      <c r="E105" s="42"/>
      <c r="F105" s="23">
        <v>3</v>
      </c>
      <c r="G105" s="42">
        <v>30</v>
      </c>
      <c r="H105" s="23">
        <v>15</v>
      </c>
      <c r="I105" s="23">
        <v>15</v>
      </c>
      <c r="J105" s="23">
        <v>0</v>
      </c>
      <c r="K105" s="23">
        <v>0</v>
      </c>
      <c r="L105" s="23">
        <v>0</v>
      </c>
      <c r="M105" s="23">
        <v>0</v>
      </c>
      <c r="N105" s="22"/>
    </row>
    <row r="106" spans="1:14" s="25" customFormat="1" ht="12.75">
      <c r="A106" s="22">
        <v>2</v>
      </c>
      <c r="B106" s="22" t="s">
        <v>63</v>
      </c>
      <c r="C106" s="42">
        <v>5</v>
      </c>
      <c r="D106" s="42">
        <v>5</v>
      </c>
      <c r="E106" s="42"/>
      <c r="F106" s="23">
        <v>3</v>
      </c>
      <c r="G106" s="42">
        <v>30</v>
      </c>
      <c r="H106" s="23">
        <v>15</v>
      </c>
      <c r="I106" s="23">
        <v>15</v>
      </c>
      <c r="J106" s="23">
        <v>0</v>
      </c>
      <c r="K106" s="23">
        <v>0</v>
      </c>
      <c r="L106" s="23">
        <v>0</v>
      </c>
      <c r="M106" s="23">
        <v>0</v>
      </c>
      <c r="N106" s="22"/>
    </row>
    <row r="107" spans="1:14" s="25" customFormat="1" ht="12.75">
      <c r="A107" s="22">
        <v>3</v>
      </c>
      <c r="B107" s="22" t="s">
        <v>64</v>
      </c>
      <c r="C107" s="23"/>
      <c r="D107" s="42">
        <v>5</v>
      </c>
      <c r="E107" s="23"/>
      <c r="F107" s="23">
        <v>3</v>
      </c>
      <c r="G107" s="23">
        <v>30</v>
      </c>
      <c r="H107" s="23">
        <v>15</v>
      </c>
      <c r="I107" s="23">
        <v>15</v>
      </c>
      <c r="J107" s="23">
        <v>0</v>
      </c>
      <c r="K107" s="23">
        <v>0</v>
      </c>
      <c r="L107" s="23">
        <v>0</v>
      </c>
      <c r="M107" s="23">
        <v>0</v>
      </c>
      <c r="N107" s="22"/>
    </row>
    <row r="108" spans="1:14" s="25" customFormat="1" ht="12.75">
      <c r="A108" s="22">
        <v>4</v>
      </c>
      <c r="B108" s="22" t="s">
        <v>65</v>
      </c>
      <c r="C108" s="23"/>
      <c r="D108" s="23">
        <v>6</v>
      </c>
      <c r="E108" s="23"/>
      <c r="F108" s="23">
        <v>3</v>
      </c>
      <c r="G108" s="23">
        <v>30</v>
      </c>
      <c r="H108" s="23">
        <v>0</v>
      </c>
      <c r="I108" s="23">
        <v>0</v>
      </c>
      <c r="J108" s="23">
        <v>0</v>
      </c>
      <c r="K108" s="23">
        <v>15</v>
      </c>
      <c r="L108" s="23">
        <v>15</v>
      </c>
      <c r="M108" s="23">
        <v>0</v>
      </c>
      <c r="N108" s="22"/>
    </row>
    <row r="109" spans="1:14" s="25" customFormat="1" ht="12.75">
      <c r="A109" s="22">
        <v>5</v>
      </c>
      <c r="B109" s="22" t="s">
        <v>39</v>
      </c>
      <c r="C109" s="23"/>
      <c r="D109" s="23">
        <v>6</v>
      </c>
      <c r="E109" s="23"/>
      <c r="F109" s="23">
        <v>3</v>
      </c>
      <c r="G109" s="23">
        <v>30</v>
      </c>
      <c r="H109" s="23">
        <v>0</v>
      </c>
      <c r="I109" s="23">
        <v>0</v>
      </c>
      <c r="J109" s="23">
        <v>0</v>
      </c>
      <c r="K109" s="23">
        <v>15</v>
      </c>
      <c r="L109" s="23">
        <v>0</v>
      </c>
      <c r="M109" s="23">
        <v>15</v>
      </c>
      <c r="N109" s="22"/>
    </row>
    <row r="110" spans="1:14" s="25" customFormat="1" ht="12.75">
      <c r="A110" s="22">
        <v>6</v>
      </c>
      <c r="B110" s="22" t="s">
        <v>158</v>
      </c>
      <c r="C110" s="23"/>
      <c r="D110" s="23">
        <v>6</v>
      </c>
      <c r="E110" s="23"/>
      <c r="F110" s="23">
        <v>4</v>
      </c>
      <c r="G110" s="23">
        <v>40</v>
      </c>
      <c r="H110" s="24">
        <v>0</v>
      </c>
      <c r="I110" s="24">
        <v>0</v>
      </c>
      <c r="J110" s="24">
        <v>0</v>
      </c>
      <c r="K110" s="24">
        <v>10</v>
      </c>
      <c r="L110" s="24">
        <v>0</v>
      </c>
      <c r="M110" s="24">
        <v>30</v>
      </c>
      <c r="N110" s="22"/>
    </row>
    <row r="111" spans="1:14" s="1" customFormat="1" ht="12.75">
      <c r="A111" s="3">
        <v>7</v>
      </c>
      <c r="B111" s="3" t="s">
        <v>36</v>
      </c>
      <c r="C111" s="4"/>
      <c r="D111" s="4">
        <v>5</v>
      </c>
      <c r="E111" s="4"/>
      <c r="F111" s="2">
        <v>2</v>
      </c>
      <c r="G111" s="4">
        <v>28</v>
      </c>
      <c r="H111" s="2">
        <v>10</v>
      </c>
      <c r="I111" s="2">
        <v>0</v>
      </c>
      <c r="J111" s="2">
        <v>18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v>8</v>
      </c>
      <c r="B112" s="3" t="s">
        <v>76</v>
      </c>
      <c r="C112" s="2"/>
      <c r="D112" s="4">
        <v>5</v>
      </c>
      <c r="E112" s="2"/>
      <c r="F112" s="2">
        <v>1</v>
      </c>
      <c r="G112" s="2">
        <v>13</v>
      </c>
      <c r="H112" s="2">
        <v>3</v>
      </c>
      <c r="I112" s="2">
        <v>10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v>9</v>
      </c>
      <c r="B113" s="3" t="s">
        <v>72</v>
      </c>
      <c r="C113" s="2"/>
      <c r="D113" s="2">
        <v>5</v>
      </c>
      <c r="E113" s="2"/>
      <c r="F113" s="2">
        <v>1</v>
      </c>
      <c r="G113" s="2">
        <v>12</v>
      </c>
      <c r="H113" s="5">
        <v>12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3"/>
    </row>
    <row r="114" spans="1:14" s="1" customFormat="1" ht="12.75">
      <c r="A114" s="3">
        <f>A113+1</f>
        <v>10</v>
      </c>
      <c r="B114" s="3" t="s">
        <v>73</v>
      </c>
      <c r="C114" s="2"/>
      <c r="D114" s="4">
        <v>5</v>
      </c>
      <c r="E114" s="2"/>
      <c r="F114" s="2">
        <v>1</v>
      </c>
      <c r="G114" s="2">
        <v>25</v>
      </c>
      <c r="H114" s="2">
        <v>13</v>
      </c>
      <c r="I114" s="2">
        <v>12</v>
      </c>
      <c r="J114" s="2">
        <v>0</v>
      </c>
      <c r="K114" s="2">
        <v>0</v>
      </c>
      <c r="L114" s="2">
        <v>0</v>
      </c>
      <c r="M114" s="2">
        <v>0</v>
      </c>
      <c r="N114" s="3"/>
    </row>
    <row r="115" spans="1:14" s="1" customFormat="1" ht="12.75">
      <c r="A115" s="3">
        <f>A114+1</f>
        <v>11</v>
      </c>
      <c r="B115" s="6" t="s">
        <v>31</v>
      </c>
      <c r="C115" s="7"/>
      <c r="D115" s="8"/>
      <c r="E115" s="7" t="s">
        <v>143</v>
      </c>
      <c r="F115" s="2">
        <v>10</v>
      </c>
      <c r="G115" s="2">
        <v>45</v>
      </c>
      <c r="H115" s="2">
        <v>0</v>
      </c>
      <c r="I115" s="2">
        <v>15</v>
      </c>
      <c r="J115" s="2">
        <v>0</v>
      </c>
      <c r="K115" s="2">
        <v>0</v>
      </c>
      <c r="L115" s="2">
        <v>30</v>
      </c>
      <c r="M115" s="2">
        <v>0</v>
      </c>
      <c r="N115" s="3" t="s">
        <v>157</v>
      </c>
    </row>
    <row r="116" spans="1:14" s="1" customFormat="1" ht="12.75">
      <c r="A116" s="3">
        <f>A115+1</f>
        <v>12</v>
      </c>
      <c r="B116" s="6" t="s">
        <v>60</v>
      </c>
      <c r="C116" s="7"/>
      <c r="D116" s="8">
        <v>5</v>
      </c>
      <c r="E116" s="7"/>
      <c r="F116" s="2">
        <v>1</v>
      </c>
      <c r="G116" s="2">
        <v>15</v>
      </c>
      <c r="H116" s="2">
        <v>15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3"/>
    </row>
    <row r="117" spans="1:14" ht="12.75">
      <c r="A117" s="3">
        <f>A116+1</f>
        <v>13</v>
      </c>
      <c r="B117" s="6" t="s">
        <v>61</v>
      </c>
      <c r="C117" s="7">
        <v>5</v>
      </c>
      <c r="D117" s="8">
        <v>5</v>
      </c>
      <c r="E117" s="7"/>
      <c r="F117" s="7">
        <v>1</v>
      </c>
      <c r="G117" s="7">
        <v>28</v>
      </c>
      <c r="H117" s="5">
        <v>18</v>
      </c>
      <c r="I117" s="5">
        <v>10</v>
      </c>
      <c r="J117" s="5">
        <v>0</v>
      </c>
      <c r="K117" s="5">
        <v>0</v>
      </c>
      <c r="L117" s="5">
        <v>0</v>
      </c>
      <c r="M117" s="5">
        <v>0</v>
      </c>
      <c r="N117" s="6"/>
    </row>
    <row r="118" spans="1:14" s="1" customFormat="1" ht="12.75">
      <c r="A118" s="3">
        <f>A117+1</f>
        <v>14</v>
      </c>
      <c r="B118" s="3" t="s">
        <v>71</v>
      </c>
      <c r="C118" s="2"/>
      <c r="D118" s="4">
        <v>5</v>
      </c>
      <c r="E118" s="2"/>
      <c r="F118" s="2">
        <v>2</v>
      </c>
      <c r="G118" s="2">
        <v>30</v>
      </c>
      <c r="H118" s="2">
        <v>15</v>
      </c>
      <c r="I118" s="2">
        <v>0</v>
      </c>
      <c r="J118" s="2">
        <v>15</v>
      </c>
      <c r="K118" s="2">
        <v>0</v>
      </c>
      <c r="L118" s="2">
        <v>0</v>
      </c>
      <c r="M118" s="2">
        <v>0</v>
      </c>
      <c r="N118" s="3"/>
    </row>
    <row r="119" spans="1:14" s="1" customFormat="1" ht="12.75">
      <c r="A119" s="3">
        <v>15</v>
      </c>
      <c r="B119" s="3" t="s">
        <v>66</v>
      </c>
      <c r="C119" s="2">
        <v>6</v>
      </c>
      <c r="D119" s="2">
        <v>6</v>
      </c>
      <c r="E119" s="2"/>
      <c r="F119" s="2">
        <v>2</v>
      </c>
      <c r="G119" s="2">
        <v>25</v>
      </c>
      <c r="H119" s="2">
        <v>0</v>
      </c>
      <c r="I119" s="2">
        <v>0</v>
      </c>
      <c r="J119" s="2">
        <v>0</v>
      </c>
      <c r="K119" s="2">
        <v>13</v>
      </c>
      <c r="L119" s="2">
        <v>12</v>
      </c>
      <c r="M119" s="2">
        <v>0</v>
      </c>
      <c r="N119" s="3"/>
    </row>
    <row r="120" spans="1:14" s="1" customFormat="1" ht="12.75">
      <c r="A120" s="3">
        <v>16</v>
      </c>
      <c r="B120" s="3" t="s">
        <v>37</v>
      </c>
      <c r="C120" s="2">
        <v>6</v>
      </c>
      <c r="D120" s="2">
        <v>6</v>
      </c>
      <c r="E120" s="2"/>
      <c r="F120" s="2">
        <v>1</v>
      </c>
      <c r="G120" s="2">
        <v>30</v>
      </c>
      <c r="H120" s="2">
        <v>0</v>
      </c>
      <c r="I120" s="2">
        <v>0</v>
      </c>
      <c r="J120" s="2">
        <v>0</v>
      </c>
      <c r="K120" s="2">
        <v>15</v>
      </c>
      <c r="L120" s="2">
        <v>15</v>
      </c>
      <c r="M120" s="2">
        <v>0</v>
      </c>
      <c r="N120" s="9"/>
    </row>
    <row r="121" spans="1:14" s="1" customFormat="1" ht="12.75">
      <c r="A121" s="3">
        <v>17</v>
      </c>
      <c r="B121" s="3" t="s">
        <v>67</v>
      </c>
      <c r="C121" s="4"/>
      <c r="D121" s="4">
        <v>6</v>
      </c>
      <c r="E121" s="4"/>
      <c r="F121" s="2">
        <v>1</v>
      </c>
      <c r="G121" s="4">
        <v>15</v>
      </c>
      <c r="H121" s="2">
        <v>0</v>
      </c>
      <c r="I121" s="2">
        <v>0</v>
      </c>
      <c r="J121" s="2">
        <v>0</v>
      </c>
      <c r="K121" s="2">
        <v>15</v>
      </c>
      <c r="L121" s="2">
        <v>0</v>
      </c>
      <c r="M121" s="2">
        <v>0</v>
      </c>
      <c r="N121" s="3"/>
    </row>
    <row r="122" spans="1:14" s="1" customFormat="1" ht="12.75">
      <c r="A122" s="3">
        <v>18</v>
      </c>
      <c r="B122" s="3" t="s">
        <v>68</v>
      </c>
      <c r="C122" s="2">
        <v>6</v>
      </c>
      <c r="D122" s="2"/>
      <c r="E122" s="2"/>
      <c r="F122" s="2">
        <v>1</v>
      </c>
      <c r="G122" s="2">
        <v>15</v>
      </c>
      <c r="H122" s="5">
        <v>0</v>
      </c>
      <c r="I122" s="5">
        <v>0</v>
      </c>
      <c r="J122" s="5">
        <v>0</v>
      </c>
      <c r="K122" s="5">
        <v>15</v>
      </c>
      <c r="L122" s="5">
        <v>0</v>
      </c>
      <c r="M122" s="5">
        <v>0</v>
      </c>
      <c r="N122" s="3"/>
    </row>
    <row r="123" spans="1:14" s="1" customFormat="1" ht="12.75">
      <c r="A123" s="3"/>
      <c r="B123" s="46" t="s">
        <v>83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</row>
    <row r="124" spans="1:14" s="1" customFormat="1" ht="12.75">
      <c r="A124" s="3">
        <v>20</v>
      </c>
      <c r="B124" s="3" t="s">
        <v>111</v>
      </c>
      <c r="C124" s="2"/>
      <c r="D124" s="2">
        <v>5</v>
      </c>
      <c r="E124" s="2"/>
      <c r="F124" s="2">
        <v>2</v>
      </c>
      <c r="G124" s="2">
        <v>15</v>
      </c>
      <c r="H124" s="2">
        <v>10</v>
      </c>
      <c r="I124" s="2">
        <v>5</v>
      </c>
      <c r="J124" s="2">
        <v>0</v>
      </c>
      <c r="K124" s="2">
        <v>0</v>
      </c>
      <c r="L124" s="2">
        <v>0</v>
      </c>
      <c r="M124" s="2">
        <v>0</v>
      </c>
      <c r="N124" s="3"/>
    </row>
    <row r="125" spans="1:14" s="1" customFormat="1" ht="12.75">
      <c r="A125" s="3">
        <v>21</v>
      </c>
      <c r="B125" s="3" t="s">
        <v>112</v>
      </c>
      <c r="C125" s="2">
        <v>5</v>
      </c>
      <c r="D125" s="2">
        <v>5</v>
      </c>
      <c r="E125" s="2"/>
      <c r="F125" s="2">
        <v>4</v>
      </c>
      <c r="G125" s="2">
        <v>45</v>
      </c>
      <c r="H125" s="2">
        <v>20</v>
      </c>
      <c r="I125" s="2">
        <v>5</v>
      </c>
      <c r="J125" s="2">
        <v>20</v>
      </c>
      <c r="K125" s="2">
        <v>0</v>
      </c>
      <c r="L125" s="2">
        <v>0</v>
      </c>
      <c r="M125" s="2">
        <v>0</v>
      </c>
      <c r="N125" s="3"/>
    </row>
    <row r="126" spans="1:14" s="1" customFormat="1" ht="12.75">
      <c r="A126" s="3">
        <v>22</v>
      </c>
      <c r="B126" s="3" t="s">
        <v>113</v>
      </c>
      <c r="C126" s="2"/>
      <c r="D126" s="2">
        <v>5</v>
      </c>
      <c r="E126" s="2"/>
      <c r="F126" s="2">
        <v>2</v>
      </c>
      <c r="G126" s="2">
        <v>10</v>
      </c>
      <c r="H126" s="2">
        <v>10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3"/>
    </row>
    <row r="127" spans="1:14" s="1" customFormat="1" ht="12.75">
      <c r="A127" s="3">
        <v>23</v>
      </c>
      <c r="B127" s="3" t="s">
        <v>114</v>
      </c>
      <c r="C127" s="2"/>
      <c r="D127" s="2">
        <v>5</v>
      </c>
      <c r="E127" s="2"/>
      <c r="F127" s="2">
        <v>2</v>
      </c>
      <c r="G127" s="2">
        <v>30</v>
      </c>
      <c r="H127" s="2">
        <v>0</v>
      </c>
      <c r="I127" s="2">
        <v>30</v>
      </c>
      <c r="J127" s="2">
        <v>0</v>
      </c>
      <c r="K127" s="2">
        <v>0</v>
      </c>
      <c r="L127" s="2">
        <v>0</v>
      </c>
      <c r="M127" s="2">
        <v>0</v>
      </c>
      <c r="N127" s="3"/>
    </row>
    <row r="128" spans="1:14" s="1" customFormat="1" ht="12.75">
      <c r="A128" s="3">
        <v>24</v>
      </c>
      <c r="B128" s="3" t="s">
        <v>115</v>
      </c>
      <c r="C128" s="2">
        <v>6</v>
      </c>
      <c r="D128" s="2">
        <v>6</v>
      </c>
      <c r="E128" s="2"/>
      <c r="F128" s="2">
        <v>3</v>
      </c>
      <c r="G128" s="2">
        <v>30</v>
      </c>
      <c r="H128" s="2">
        <v>0</v>
      </c>
      <c r="I128" s="2">
        <v>0</v>
      </c>
      <c r="J128" s="2">
        <v>0</v>
      </c>
      <c r="K128" s="2">
        <v>10</v>
      </c>
      <c r="L128" s="2">
        <v>20</v>
      </c>
      <c r="M128" s="2">
        <v>0</v>
      </c>
      <c r="N128" s="3"/>
    </row>
    <row r="129" spans="1:14" s="1" customFormat="1" ht="12.75">
      <c r="A129" s="3">
        <v>25</v>
      </c>
      <c r="B129" s="3" t="s">
        <v>116</v>
      </c>
      <c r="C129" s="2"/>
      <c r="D129" s="2">
        <v>6</v>
      </c>
      <c r="E129" s="2"/>
      <c r="F129" s="2">
        <v>1</v>
      </c>
      <c r="G129" s="2">
        <v>15</v>
      </c>
      <c r="H129" s="2">
        <v>0</v>
      </c>
      <c r="I129" s="2">
        <v>0</v>
      </c>
      <c r="J129" s="2">
        <v>0</v>
      </c>
      <c r="K129" s="2">
        <v>5</v>
      </c>
      <c r="L129" s="2">
        <v>10</v>
      </c>
      <c r="M129" s="2">
        <v>0</v>
      </c>
      <c r="N129" s="3"/>
    </row>
    <row r="130" spans="1:14" s="1" customFormat="1" ht="12.75">
      <c r="A130" s="3">
        <v>26</v>
      </c>
      <c r="B130" s="3" t="s">
        <v>117</v>
      </c>
      <c r="C130" s="2"/>
      <c r="D130" s="2">
        <v>6</v>
      </c>
      <c r="E130" s="2"/>
      <c r="F130" s="2">
        <v>1</v>
      </c>
      <c r="G130" s="2">
        <v>15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15</v>
      </c>
      <c r="N130" s="3"/>
    </row>
    <row r="131" spans="1:14" s="1" customFormat="1" ht="12.75">
      <c r="A131" s="3">
        <v>27</v>
      </c>
      <c r="B131" s="3" t="s">
        <v>118</v>
      </c>
      <c r="C131" s="2"/>
      <c r="D131" s="2">
        <v>6</v>
      </c>
      <c r="E131" s="2"/>
      <c r="F131" s="2">
        <v>1</v>
      </c>
      <c r="G131" s="2">
        <v>10</v>
      </c>
      <c r="H131" s="2">
        <v>0</v>
      </c>
      <c r="I131" s="2">
        <v>0</v>
      </c>
      <c r="J131" s="2">
        <v>0</v>
      </c>
      <c r="K131" s="2">
        <v>10</v>
      </c>
      <c r="L131" s="2">
        <v>0</v>
      </c>
      <c r="M131" s="2">
        <v>0</v>
      </c>
      <c r="N131" s="3"/>
    </row>
    <row r="132" spans="1:14" s="1" customFormat="1" ht="12.75">
      <c r="A132" s="3">
        <v>28</v>
      </c>
      <c r="B132" s="3" t="s">
        <v>119</v>
      </c>
      <c r="C132" s="2"/>
      <c r="D132" s="2">
        <v>6</v>
      </c>
      <c r="E132" s="2"/>
      <c r="F132" s="2">
        <v>1</v>
      </c>
      <c r="G132" s="2">
        <v>15</v>
      </c>
      <c r="H132" s="2">
        <v>0</v>
      </c>
      <c r="I132" s="2">
        <v>0</v>
      </c>
      <c r="J132" s="2">
        <v>0</v>
      </c>
      <c r="K132" s="2">
        <v>15</v>
      </c>
      <c r="L132" s="2">
        <v>0</v>
      </c>
      <c r="M132" s="2">
        <v>0</v>
      </c>
      <c r="N132" s="3"/>
    </row>
    <row r="133" spans="1:14" s="14" customFormat="1" ht="12.75">
      <c r="A133" s="12"/>
      <c r="B133" s="12" t="s">
        <v>27</v>
      </c>
      <c r="C133" s="13">
        <f>COUNT(C105:C132)</f>
        <v>8</v>
      </c>
      <c r="D133" s="12"/>
      <c r="E133" s="12"/>
      <c r="F133" s="13">
        <f aca="true" t="shared" si="14" ref="F133:M133">SUM(F105:F132)</f>
        <v>60</v>
      </c>
      <c r="G133" s="13">
        <f t="shared" si="14"/>
        <v>656</v>
      </c>
      <c r="H133" s="13">
        <f t="shared" si="14"/>
        <v>171</v>
      </c>
      <c r="I133" s="13">
        <f t="shared" si="14"/>
        <v>132</v>
      </c>
      <c r="J133" s="13">
        <f t="shared" si="14"/>
        <v>53</v>
      </c>
      <c r="K133" s="13">
        <f t="shared" si="14"/>
        <v>138</v>
      </c>
      <c r="L133" s="13">
        <f t="shared" si="14"/>
        <v>102</v>
      </c>
      <c r="M133" s="13">
        <f t="shared" si="14"/>
        <v>60</v>
      </c>
      <c r="N133" s="12"/>
    </row>
    <row r="134" spans="2:14" s="16" customFormat="1" ht="12.75">
      <c r="B134" s="16" t="s">
        <v>74</v>
      </c>
      <c r="H134" s="106">
        <f>SUM(H133:J133)</f>
        <v>356</v>
      </c>
      <c r="I134" s="106"/>
      <c r="J134" s="106"/>
      <c r="K134" s="106">
        <f>SUM(K133:M133)</f>
        <v>300</v>
      </c>
      <c r="L134" s="106"/>
      <c r="M134" s="106"/>
      <c r="N134" s="15"/>
    </row>
    <row r="135" spans="8:14" s="21" customFormat="1" ht="12.75">
      <c r="H135" s="81"/>
      <c r="I135" s="81"/>
      <c r="J135" s="81"/>
      <c r="K135" s="81"/>
      <c r="L135" s="81"/>
      <c r="M135" s="81"/>
      <c r="N135" s="82"/>
    </row>
    <row r="136" ht="12.75">
      <c r="B136" s="10"/>
    </row>
    <row r="137" spans="1:14" ht="12.75">
      <c r="A137" s="1"/>
      <c r="B137" s="68" t="s">
        <v>69</v>
      </c>
      <c r="C137" s="20"/>
      <c r="D137" s="20"/>
      <c r="E137" s="20"/>
      <c r="F137" s="68">
        <f>SUM(F105:F132)</f>
        <v>60</v>
      </c>
      <c r="G137" s="71" t="s">
        <v>152</v>
      </c>
      <c r="H137" s="71" t="s">
        <v>153</v>
      </c>
      <c r="I137" s="61"/>
      <c r="J137" s="61"/>
      <c r="K137" s="61"/>
      <c r="L137" s="61"/>
      <c r="M137" s="11"/>
      <c r="N137" s="10"/>
    </row>
    <row r="138" spans="1:14" ht="12.75">
      <c r="A138" s="1"/>
      <c r="B138" s="69" t="s">
        <v>165</v>
      </c>
      <c r="C138" s="20"/>
      <c r="D138" s="20"/>
      <c r="E138" s="20"/>
      <c r="F138" s="70">
        <f>SUM(F105:F122)</f>
        <v>43</v>
      </c>
      <c r="G138" s="71">
        <f>+SUM(F105:F107)+SUM(F111:F114)+SUM(F116:F118)</f>
        <v>18</v>
      </c>
      <c r="H138" s="71">
        <f>F138-G138</f>
        <v>25</v>
      </c>
      <c r="I138" s="61"/>
      <c r="J138" s="61"/>
      <c r="K138" s="61"/>
      <c r="L138" s="61"/>
      <c r="M138" s="11"/>
      <c r="N138" s="10"/>
    </row>
    <row r="139" spans="1:14" ht="12.75">
      <c r="A139" s="1"/>
      <c r="B139" s="69" t="s">
        <v>166</v>
      </c>
      <c r="C139" s="20"/>
      <c r="D139" s="20"/>
      <c r="E139" s="20"/>
      <c r="F139" s="70">
        <f>SUM(F124:F132)</f>
        <v>17</v>
      </c>
      <c r="G139" s="71">
        <f>+SUM(F124:F127)</f>
        <v>10</v>
      </c>
      <c r="H139" s="71">
        <f>F139-G139</f>
        <v>7</v>
      </c>
      <c r="I139" s="61"/>
      <c r="J139" s="61"/>
      <c r="K139" s="61"/>
      <c r="L139" s="61"/>
      <c r="M139" s="11"/>
      <c r="N139" s="10"/>
    </row>
    <row r="140" spans="1:14" ht="12.75">
      <c r="A140" s="1"/>
      <c r="B140" s="1"/>
      <c r="C140" s="20"/>
      <c r="D140" s="20"/>
      <c r="E140" s="20"/>
      <c r="F140" s="14"/>
      <c r="G140" s="68">
        <f>SUM(G138:G139)</f>
        <v>28</v>
      </c>
      <c r="H140" s="68">
        <f>SUM(H138:H139)</f>
        <v>32</v>
      </c>
      <c r="I140" s="61"/>
      <c r="J140" s="61"/>
      <c r="K140" s="61"/>
      <c r="L140" s="61"/>
      <c r="M140" s="11"/>
      <c r="N140" s="10"/>
    </row>
    <row r="141" spans="2:5" ht="12.75">
      <c r="B141" s="104" t="s">
        <v>77</v>
      </c>
      <c r="C141" s="105"/>
      <c r="D141" s="105"/>
      <c r="E141" s="105"/>
    </row>
    <row r="142" spans="2:13" s="26" customFormat="1" ht="12.75">
      <c r="B142" s="26" t="s">
        <v>79</v>
      </c>
      <c r="F142" s="26">
        <f>SUM(F105:F110)</f>
        <v>19</v>
      </c>
      <c r="G142" s="26">
        <f>SUM(G105:G110)</f>
        <v>190</v>
      </c>
      <c r="H142" s="26">
        <f aca="true" t="shared" si="15" ref="H142:M142">SUM(H105:H110)</f>
        <v>45</v>
      </c>
      <c r="I142" s="26">
        <f t="shared" si="15"/>
        <v>45</v>
      </c>
      <c r="J142" s="26">
        <f t="shared" si="15"/>
        <v>0</v>
      </c>
      <c r="K142" s="26">
        <f t="shared" si="15"/>
        <v>40</v>
      </c>
      <c r="L142" s="26">
        <f t="shared" si="15"/>
        <v>15</v>
      </c>
      <c r="M142" s="26">
        <f t="shared" si="15"/>
        <v>45</v>
      </c>
    </row>
    <row r="143" s="26" customFormat="1" ht="12.75"/>
    <row r="144" s="26" customFormat="1" ht="12.75"/>
    <row r="145" s="26" customFormat="1" ht="12.75"/>
    <row r="147" spans="2:5" ht="12.75">
      <c r="B147" t="s">
        <v>77</v>
      </c>
      <c r="D147" t="s">
        <v>137</v>
      </c>
      <c r="E147" t="s">
        <v>138</v>
      </c>
    </row>
    <row r="148" spans="2:13" s="39" customFormat="1" ht="12.75">
      <c r="B148" s="39" t="s">
        <v>78</v>
      </c>
      <c r="D148" s="39">
        <v>300</v>
      </c>
      <c r="E148" s="39">
        <v>36</v>
      </c>
      <c r="F148" s="39">
        <f aca="true" t="shared" si="16" ref="F148:M148">+F31+F86</f>
        <v>49</v>
      </c>
      <c r="G148" s="39">
        <f t="shared" si="16"/>
        <v>314</v>
      </c>
      <c r="H148" s="39">
        <f t="shared" si="16"/>
        <v>105</v>
      </c>
      <c r="I148" s="39">
        <f t="shared" si="16"/>
        <v>125</v>
      </c>
      <c r="J148" s="39">
        <f t="shared" si="16"/>
        <v>20</v>
      </c>
      <c r="K148" s="39">
        <f t="shared" si="16"/>
        <v>49</v>
      </c>
      <c r="L148" s="39">
        <f t="shared" si="16"/>
        <v>15</v>
      </c>
      <c r="M148" s="39">
        <f t="shared" si="16"/>
        <v>0</v>
      </c>
    </row>
    <row r="149" spans="2:13" s="26" customFormat="1" ht="12.75">
      <c r="B149" s="26" t="s">
        <v>79</v>
      </c>
      <c r="D149" s="26">
        <v>300</v>
      </c>
      <c r="E149" s="26">
        <v>36</v>
      </c>
      <c r="F149" s="26">
        <f aca="true" t="shared" si="17" ref="F149:M149">+F32+F87+F142</f>
        <v>35</v>
      </c>
      <c r="G149" s="26">
        <f t="shared" si="17"/>
        <v>300</v>
      </c>
      <c r="H149" s="26">
        <f t="shared" si="17"/>
        <v>60</v>
      </c>
      <c r="I149" s="26">
        <f t="shared" si="17"/>
        <v>60</v>
      </c>
      <c r="J149" s="26">
        <f t="shared" si="17"/>
        <v>0</v>
      </c>
      <c r="K149" s="26">
        <f t="shared" si="17"/>
        <v>80</v>
      </c>
      <c r="L149" s="26">
        <f t="shared" si="17"/>
        <v>30</v>
      </c>
      <c r="M149" s="26">
        <f t="shared" si="17"/>
        <v>70</v>
      </c>
    </row>
    <row r="150" spans="2:13" s="40" customFormat="1" ht="12.75">
      <c r="B150" s="40" t="s">
        <v>80</v>
      </c>
      <c r="D150" s="40">
        <v>60</v>
      </c>
      <c r="E150" s="40">
        <v>3</v>
      </c>
      <c r="F150" s="40">
        <f>+F33</f>
        <v>6</v>
      </c>
      <c r="G150" s="40">
        <f>+SUM(G33:G33)</f>
        <v>60</v>
      </c>
      <c r="H150" s="40">
        <f aca="true" t="shared" si="18" ref="H150:M150">+SUM(H33:H33)</f>
        <v>30</v>
      </c>
      <c r="I150" s="40">
        <f t="shared" si="18"/>
        <v>0</v>
      </c>
      <c r="J150" s="40">
        <f t="shared" si="18"/>
        <v>0</v>
      </c>
      <c r="K150" s="40">
        <f t="shared" si="18"/>
        <v>30</v>
      </c>
      <c r="L150" s="40">
        <f t="shared" si="18"/>
        <v>0</v>
      </c>
      <c r="M150" s="40">
        <f t="shared" si="18"/>
        <v>0</v>
      </c>
    </row>
    <row r="151" spans="2:13" s="40" customFormat="1" ht="12.75">
      <c r="B151" s="40" t="s">
        <v>23</v>
      </c>
      <c r="D151" s="40">
        <v>30</v>
      </c>
      <c r="E151" s="40">
        <v>2</v>
      </c>
      <c r="F151" s="40">
        <f>+F34</f>
        <v>2</v>
      </c>
      <c r="G151" s="40">
        <f>SUM(G34:G34)</f>
        <v>30</v>
      </c>
      <c r="H151" s="40">
        <f aca="true" t="shared" si="19" ref="H151:M151">SUM(H34:H34)</f>
        <v>0</v>
      </c>
      <c r="I151" s="40">
        <f t="shared" si="19"/>
        <v>0</v>
      </c>
      <c r="J151" s="40">
        <f t="shared" si="19"/>
        <v>30</v>
      </c>
      <c r="K151" s="40">
        <f t="shared" si="19"/>
        <v>0</v>
      </c>
      <c r="L151" s="40">
        <f t="shared" si="19"/>
        <v>0</v>
      </c>
      <c r="M151" s="40">
        <f t="shared" si="19"/>
        <v>0</v>
      </c>
    </row>
    <row r="152" spans="2:13" s="40" customFormat="1" ht="12.75">
      <c r="B152" s="40" t="s">
        <v>32</v>
      </c>
      <c r="D152" s="40">
        <v>0</v>
      </c>
      <c r="E152" s="40">
        <v>0</v>
      </c>
      <c r="F152" s="40">
        <f>+F88</f>
        <v>1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</row>
    <row r="153" spans="2:13" s="40" customFormat="1" ht="12.75">
      <c r="B153" s="40" t="s">
        <v>133</v>
      </c>
      <c r="D153" s="40">
        <v>120</v>
      </c>
      <c r="E153" s="40">
        <v>5</v>
      </c>
      <c r="F153" s="40">
        <f aca="true" t="shared" si="20" ref="F153:M154">+F35+F89</f>
        <v>7</v>
      </c>
      <c r="G153" s="40">
        <f t="shared" si="20"/>
        <v>240</v>
      </c>
      <c r="H153" s="40">
        <f t="shared" si="20"/>
        <v>0</v>
      </c>
      <c r="I153" s="40">
        <f t="shared" si="20"/>
        <v>120</v>
      </c>
      <c r="J153" s="40">
        <f t="shared" si="20"/>
        <v>0</v>
      </c>
      <c r="K153" s="40">
        <f t="shared" si="20"/>
        <v>0</v>
      </c>
      <c r="L153" s="40">
        <f t="shared" si="20"/>
        <v>120</v>
      </c>
      <c r="M153" s="40">
        <f t="shared" si="20"/>
        <v>0</v>
      </c>
    </row>
    <row r="154" spans="2:13" s="40" customFormat="1" ht="12.75">
      <c r="B154" s="40" t="s">
        <v>134</v>
      </c>
      <c r="D154" s="40">
        <v>60</v>
      </c>
      <c r="E154" s="40">
        <v>0</v>
      </c>
      <c r="F154" s="40">
        <f t="shared" si="20"/>
        <v>0</v>
      </c>
      <c r="G154" s="40">
        <f t="shared" si="20"/>
        <v>75</v>
      </c>
      <c r="H154" s="40">
        <f t="shared" si="20"/>
        <v>0</v>
      </c>
      <c r="I154" s="40">
        <f t="shared" si="20"/>
        <v>45</v>
      </c>
      <c r="J154" s="40">
        <f t="shared" si="20"/>
        <v>0</v>
      </c>
      <c r="K154" s="40">
        <f t="shared" si="20"/>
        <v>0</v>
      </c>
      <c r="L154" s="40">
        <f t="shared" si="20"/>
        <v>30</v>
      </c>
      <c r="M154" s="40">
        <f t="shared" si="20"/>
        <v>0</v>
      </c>
    </row>
    <row r="155" spans="2:14" ht="12.75">
      <c r="B155" s="53" t="s">
        <v>81</v>
      </c>
      <c r="D155" s="52">
        <f>SUM(D148:D154)</f>
        <v>870</v>
      </c>
      <c r="E155" s="52">
        <f>SUM(E148:E154)</f>
        <v>82</v>
      </c>
      <c r="F155" s="52">
        <f>SUM(F148:F154)</f>
        <v>100</v>
      </c>
      <c r="G155" s="52">
        <f aca="true" t="shared" si="21" ref="G155:M155">SUM(G148:G154)</f>
        <v>1019</v>
      </c>
      <c r="H155" s="52">
        <f t="shared" si="21"/>
        <v>195</v>
      </c>
      <c r="I155" s="52">
        <f t="shared" si="21"/>
        <v>350</v>
      </c>
      <c r="J155" s="52">
        <f t="shared" si="21"/>
        <v>50</v>
      </c>
      <c r="K155" s="52">
        <f t="shared" si="21"/>
        <v>159</v>
      </c>
      <c r="L155" s="52">
        <f t="shared" si="21"/>
        <v>195</v>
      </c>
      <c r="M155" s="52">
        <f t="shared" si="21"/>
        <v>70</v>
      </c>
      <c r="N155" s="52"/>
    </row>
    <row r="156" spans="6:13" ht="12.75">
      <c r="F156" s="16"/>
      <c r="G156" s="16"/>
      <c r="H156" s="16"/>
      <c r="I156" s="16"/>
      <c r="J156" s="16"/>
      <c r="K156" s="16"/>
      <c r="L156" s="16"/>
      <c r="M156" s="16"/>
    </row>
    <row r="158" spans="2:8" ht="25.5">
      <c r="B158" s="65" t="s">
        <v>91</v>
      </c>
      <c r="C158" s="16"/>
      <c r="D158" s="16"/>
      <c r="E158" s="16"/>
      <c r="F158" s="16"/>
      <c r="G158" s="16"/>
      <c r="H158" s="16"/>
    </row>
    <row r="159" spans="2:8" ht="12.75">
      <c r="B159" s="16"/>
      <c r="C159" s="60" t="s">
        <v>81</v>
      </c>
      <c r="D159" s="60" t="s">
        <v>45</v>
      </c>
      <c r="E159" s="60" t="s">
        <v>165</v>
      </c>
      <c r="F159" s="60" t="s">
        <v>45</v>
      </c>
      <c r="G159" s="60" t="s">
        <v>166</v>
      </c>
      <c r="H159" s="60" t="s">
        <v>45</v>
      </c>
    </row>
    <row r="160" spans="2:8" ht="12.75">
      <c r="B160" s="60" t="s">
        <v>84</v>
      </c>
      <c r="C160" s="16">
        <f>+E160+G160</f>
        <v>891</v>
      </c>
      <c r="D160" s="63">
        <f>+C160/C$163</f>
        <v>0.4455</v>
      </c>
      <c r="E160" s="16">
        <f>SUM(H12:H24)+SUM(K12:K24)+SUM(H54:H70)+SUM(K54:K70)+SUM(H105:H122)+SUM(K105:K122)</f>
        <v>661</v>
      </c>
      <c r="F160" s="63">
        <f>+E160/E$163</f>
        <v>0.4264516129032258</v>
      </c>
      <c r="G160" s="64">
        <f>SUM(H72:H78)+SUM(K72:K78)+SUM(H124:H132)+SUM(K124:K132)</f>
        <v>230</v>
      </c>
      <c r="H160" s="63">
        <f>+G160/G$163</f>
        <v>0.5111111111111111</v>
      </c>
    </row>
    <row r="161" spans="2:8" ht="12.75">
      <c r="B161" s="60" t="s">
        <v>85</v>
      </c>
      <c r="C161" s="16">
        <f>+E161+G161</f>
        <v>921</v>
      </c>
      <c r="D161" s="63">
        <f>+C161/C$163</f>
        <v>0.4605</v>
      </c>
      <c r="E161" s="16">
        <f>SUM(I12:I24)+SUM(L12:L24)+SUM(I54:I70)+SUM(L54:L70)+SUM(I105:I122)+SUM(L105:L122)</f>
        <v>736</v>
      </c>
      <c r="F161" s="63">
        <f>+E161/E$163</f>
        <v>0.47483870967741937</v>
      </c>
      <c r="G161" s="64">
        <f>SUM(I72:I78)+SUM(L72:L78)+SUM(I124:I132)+SUM(L124:L132)</f>
        <v>185</v>
      </c>
      <c r="H161" s="63">
        <f>+G161/G$163</f>
        <v>0.4111111111111111</v>
      </c>
    </row>
    <row r="162" spans="2:8" ht="12.75">
      <c r="B162" s="60" t="s">
        <v>86</v>
      </c>
      <c r="C162" s="16">
        <f>+E162+G162</f>
        <v>188</v>
      </c>
      <c r="D162" s="63">
        <f>+C162/C$163</f>
        <v>0.094</v>
      </c>
      <c r="E162" s="16">
        <f>+SUM(J12:J24)+SUM(M12:M24)+SUM(J54:J70)+SUM(M54:M70)+SUM(J105:J122)+SUM(M105:M122)</f>
        <v>153</v>
      </c>
      <c r="F162" s="63">
        <f>+E162/E$163</f>
        <v>0.09870967741935484</v>
      </c>
      <c r="G162" s="64">
        <f>SUM(J72:J78)+SUM(M72:M78)+SUM(J124:J132)+SUM(M124:M132)</f>
        <v>35</v>
      </c>
      <c r="H162" s="63">
        <f>+G162/G$163</f>
        <v>0.07777777777777778</v>
      </c>
    </row>
    <row r="163" spans="2:8" ht="12.75">
      <c r="B163" s="60" t="s">
        <v>81</v>
      </c>
      <c r="C163" s="16">
        <f>+E163+G163</f>
        <v>2000</v>
      </c>
      <c r="D163" s="63">
        <f>+C163/C$163</f>
        <v>1</v>
      </c>
      <c r="E163" s="16">
        <f>SUM(E160:E162)</f>
        <v>1550</v>
      </c>
      <c r="F163" s="63">
        <f>+E163/E$163</f>
        <v>1</v>
      </c>
      <c r="G163" s="64">
        <f>SUM(G160:G162)</f>
        <v>450</v>
      </c>
      <c r="H163" s="63">
        <f>+G163/G$163</f>
        <v>1</v>
      </c>
    </row>
    <row r="167" spans="3:4" ht="12.75">
      <c r="C167" s="84" t="s">
        <v>169</v>
      </c>
      <c r="D167" s="84" t="s">
        <v>45</v>
      </c>
    </row>
    <row r="168" spans="2:4" ht="12.75">
      <c r="B168" s="16" t="s">
        <v>170</v>
      </c>
      <c r="C168" s="64">
        <f>G20+G21+G23+SUM(G61:G63)+G115+G163</f>
        <v>780</v>
      </c>
      <c r="D168" s="85">
        <f>(C168/C163)*100</f>
        <v>39</v>
      </c>
    </row>
    <row r="169" spans="2:4" ht="12.75">
      <c r="B169" s="16"/>
      <c r="C169" s="64"/>
      <c r="D169" s="85"/>
    </row>
  </sheetData>
  <sheetProtection/>
  <mergeCells count="34">
    <mergeCell ref="N102:N104"/>
    <mergeCell ref="B85:E85"/>
    <mergeCell ref="A102:A104"/>
    <mergeCell ref="B102:B104"/>
    <mergeCell ref="C102:E102"/>
    <mergeCell ref="F103:F104"/>
    <mergeCell ref="H103:J103"/>
    <mergeCell ref="N51:N53"/>
    <mergeCell ref="F52:F53"/>
    <mergeCell ref="H52:J52"/>
    <mergeCell ref="K52:M52"/>
    <mergeCell ref="K134:M134"/>
    <mergeCell ref="B141:E141"/>
    <mergeCell ref="G102:M102"/>
    <mergeCell ref="H134:J134"/>
    <mergeCell ref="H26:J26"/>
    <mergeCell ref="K26:M26"/>
    <mergeCell ref="B29:E29"/>
    <mergeCell ref="B30:E30"/>
    <mergeCell ref="K103:M103"/>
    <mergeCell ref="A51:A53"/>
    <mergeCell ref="B51:B53"/>
    <mergeCell ref="C51:E51"/>
    <mergeCell ref="G51:M51"/>
    <mergeCell ref="J80:L80"/>
    <mergeCell ref="G80:I80"/>
    <mergeCell ref="A9:A11"/>
    <mergeCell ref="B9:B11"/>
    <mergeCell ref="C9:E9"/>
    <mergeCell ref="G9:M9"/>
    <mergeCell ref="N9:N11"/>
    <mergeCell ref="F10:F11"/>
    <mergeCell ref="H10:J10"/>
    <mergeCell ref="K10:M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Aneta Salus</cp:lastModifiedBy>
  <cp:lastPrinted>2010-04-13T11:20:35Z</cp:lastPrinted>
  <dcterms:created xsi:type="dcterms:W3CDTF">2009-03-13T14:33:04Z</dcterms:created>
  <dcterms:modified xsi:type="dcterms:W3CDTF">2011-06-06T12:08:31Z</dcterms:modified>
  <cp:category/>
  <cp:version/>
  <cp:contentType/>
  <cp:contentStatus/>
</cp:coreProperties>
</file>